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はじめに" sheetId="1" state="visible" r:id="rId3"/>
    <sheet name="入力" sheetId="2" state="visible" r:id="rId4"/>
    <sheet name="計算結果" sheetId="3" state="visible" r:id="rId5"/>
    <sheet name="計算書" sheetId="4" state="visible" r:id="rId6"/>
    <sheet name="断面データ" sheetId="5" state="visible" r:id="rId7"/>
    <sheet name="検証・出典" sheetId="6" state="visible" r:id="rId8"/>
    <sheet name="検証記録" sheetId="7" state="visible" r:id="rId9"/>
  </sheets>
  <calcPr iterateCount="100" refMode="A1" iterate="false" iterateDelta="0.001"/>
  <extLst>
    <ext xmlns:loext="http://schemas.libreoffice.org/" uri="{7626C862-2A13-11E5-B345-FEFF819CDC9F}">
      <loext:extCalcPr stringRefSyntax="ExcelA1"/>
    </ext>
  </extLst>
</workbook>
</file>

<file path=xl/sharedStrings.xml><?xml version="1.0" encoding="utf-8"?>
<sst xmlns="http://schemas.openxmlformats.org/spreadsheetml/2006/main" count="1230" uniqueCount="546">
  <si>
    <t xml:space="preserve">架台 強度計算｜無料Excelテンプレート</t>
  </si>
  <si>
    <t xml:space="preserve">参考計算・教育目的／v1.4（ご利用にあたっての免責事項を追加） |  2026年11月  |  エクスボーラ株式会社</t>
  </si>
  <si>
    <t xml:space="preserve">このテンプレートは「強度計算の手順を確認する」ための参考資料です。実際の架台の安全性を証明する計算書ではありません。</t>
  </si>
  <si>
    <t xml:space="preserve">STEP 01</t>
  </si>
  <si>
    <t xml:space="preserve">「入力」の水色セルに質量・スパン・部材・想定係数を入力します。</t>
  </si>
  <si>
    <t xml:space="preserve">STEP 02</t>
  </si>
  <si>
    <t xml:space="preserve">「計算結果」で自動計算値を確認します。ゼロ・未入力等があると空欄／確認要になります。</t>
  </si>
  <si>
    <t xml:space="preserve">STEP 03</t>
  </si>
  <si>
    <t xml:space="preserve">「計算書」をコピー・印刷用のたたき台として活用します。適用条件と未評価項目を必ず添えます。</t>
  </si>
  <si>
    <t xml:space="preserve">STEP 04</t>
  </si>
  <si>
    <t xml:space="preserve">「検証・出典」で算術テスト・断面表の出典・設計上の限界を確認します。</t>
  </si>
  <si>
    <t xml:space="preserve">自動計算の適用範囲</t>
  </si>
  <si>
    <t xml:space="preserve">計算する：片側の梁に中央集中荷重が作用する単純支持モデルの M・M/Z・たわみ、脚の軸圧縮と長期許容圧縮応力度（鋼構造設計規準の式・参考値）、溶接の単純せん断、アンカーの参考引抜き・せん断力。</t>
  </si>
  <si>
    <t xml:space="preserve">計算しない：山形鋼の主軸曲げ・ねじり・横座屈、骨組の水平力解析、偏心溶接、接合詳細、アンカーの製品耐力・定着・複合応力、基礎、疲労、衝撃、架台自重。</t>
  </si>
  <si>
    <t xml:space="preserve">重要：F/1.5、L/300、座屈長さ係数、地震震度は説明用の仮定であり、対象設備への適合性は別途確認が必要です。</t>
  </si>
  <si>
    <t xml:space="preserve">配布時の注意：すべての入力検査が正常でも構造安全性の合格にはなりません。特にアンカーの引抜きには適用する耐震基準・製品資料・施工条件が必要です。計算者以外の設計者による確認を推奨します。</t>
  </si>
  <si>
    <t xml:space="preserve">ご利用にあたって（免責事項）</t>
  </si>
  <si>
    <t xml:space="preserve">1. 本テンプレートは、記事の計算手順を確認するための参考資料として無償で提供するものです。計算結果の正確性、特定の設備・用途への適合性、安全性について、当社は保証いたしません。</t>
  </si>
  <si>
    <t xml:space="preserve">2. 実際の設計・製作・設置への適用の可否と最終的な判断は、利用者ご自身の責任で行ってください。適用する基準・仕様書の原本による確認と、設計者による確認を必ず行ってください。</t>
  </si>
  <si>
    <t xml:space="preserve">3. 本テンプレートの利用、または利用できなかったことによって生じた損害について、当社は責任を負いかねます。</t>
  </si>
  <si>
    <t xml:space="preserve">4. 本テンプレートの内容は、予告なく変更することがあります。</t>
  </si>
  <si>
    <r>
      <rPr>
        <b val="true"/>
        <sz val="17"/>
        <color rgb="FFFFFFFF"/>
        <rFont val="Calibri"/>
        <family val="0"/>
        <charset val="1"/>
      </rPr>
      <t xml:space="preserve">01</t>
    </r>
    <r>
      <rPr>
        <b val="true"/>
        <sz val="17"/>
        <color rgb="FFFFFFFF"/>
        <rFont val="Noto Sans CJK SC"/>
        <family val="2"/>
      </rPr>
      <t xml:space="preserve">｜設計条件を入力</t>
    </r>
  </si>
  <si>
    <t xml:space="preserve">水色セル：変更可　／　数式セルは「計算結果」「計算書」に配置　／　初期値は記事の仮想モデルです</t>
  </si>
  <si>
    <r>
      <rPr>
        <b val="true"/>
        <sz val="11"/>
        <color rgb="FFFFFFFF"/>
        <rFont val="Calibri"/>
        <family val="0"/>
        <charset val="1"/>
      </rPr>
      <t xml:space="preserve">A. </t>
    </r>
    <r>
      <rPr>
        <b val="true"/>
        <sz val="11"/>
        <color rgb="FFFFFFFF"/>
        <rFont val="Noto Sans CJK SC"/>
        <family val="2"/>
      </rPr>
      <t xml:space="preserve">荷重・梁への配分</t>
    </r>
  </si>
  <si>
    <t xml:space="preserve">機器質量</t>
  </si>
  <si>
    <t xml:space="preserve">kg</t>
  </si>
  <si>
    <t xml:space="preserve">架台自重・付属機器・動荷重は含めない</t>
  </si>
  <si>
    <t xml:space="preserve">重力加速度</t>
  </si>
  <si>
    <t xml:space="preserve">m/s²</t>
  </si>
  <si>
    <t xml:space="preserve">記事の計算例に合わせた近似値</t>
  </si>
  <si>
    <t xml:space="preserve">梁1本の荷重分担率</t>
  </si>
  <si>
    <t xml:space="preserve">（比率）</t>
  </si>
  <si>
    <t xml:space="preserve">仮定。実機では支持点・偏荷重を確認</t>
  </si>
  <si>
    <t xml:space="preserve">梁の荷重モデル</t>
  </si>
  <si>
    <t xml:space="preserve">両端単純支持・中央集中荷重</t>
  </si>
  <si>
    <t xml:space="preserve">固定</t>
  </si>
  <si>
    <t xml:space="preserve">このモデル以外は式の適用外</t>
  </si>
  <si>
    <r>
      <rPr>
        <b val="true"/>
        <sz val="11"/>
        <color rgb="FFFFFFFF"/>
        <rFont val="Calibri"/>
        <family val="0"/>
        <charset val="1"/>
      </rPr>
      <t xml:space="preserve">B. </t>
    </r>
    <r>
      <rPr>
        <b val="true"/>
        <sz val="11"/>
        <color rgb="FFFFFFFF"/>
        <rFont val="Noto Sans CJK SC"/>
        <family val="2"/>
      </rPr>
      <t xml:space="preserve">外形・部材・材料</t>
    </r>
  </si>
  <si>
    <t xml:space="preserve">梁の計算スパン L</t>
  </si>
  <si>
    <t xml:space="preserve">mm</t>
  </si>
  <si>
    <t xml:space="preserve">外形幅と有効スパンが一致するとの仮定</t>
  </si>
  <si>
    <t xml:space="preserve">架台の外形奥行</t>
  </si>
  <si>
    <t xml:space="preserve">参考寸法。アンカー中心間距離とは別</t>
  </si>
  <si>
    <t xml:space="preserve">架台の外形高さ</t>
  </si>
  <si>
    <t xml:space="preserve">参考寸法。脚長とは別に入力可能</t>
  </si>
  <si>
    <t xml:space="preserve">梁の断面</t>
  </si>
  <si>
    <t xml:space="preserve">L-65×65×6</t>
  </si>
  <si>
    <t xml:space="preserve">選択</t>
  </si>
  <si>
    <r>
      <rPr>
        <sz val="10"/>
        <color rgb="FF596C7C"/>
        <rFont val="Calibri"/>
        <family val="0"/>
        <charset val="1"/>
      </rPr>
      <t xml:space="preserve">2</t>
    </r>
    <r>
      <rPr>
        <sz val="10"/>
        <color rgb="FF596C7C"/>
        <rFont val="Noto Sans CJK SC"/>
        <family val="2"/>
      </rPr>
      <t xml:space="preserve">種類のみ。水平軸</t>
    </r>
    <r>
      <rPr>
        <sz val="10"/>
        <color rgb="FF596C7C"/>
        <rFont val="Calibri"/>
        <family val="0"/>
        <charset val="1"/>
      </rPr>
      <t xml:space="preserve">X</t>
    </r>
    <r>
      <rPr>
        <sz val="10"/>
        <color rgb="FF596C7C"/>
        <rFont val="Noto Sans CJK SC"/>
        <family val="2"/>
      </rPr>
      <t xml:space="preserve">の値を使用</t>
    </r>
  </si>
  <si>
    <t xml:space="preserve">脚の断面</t>
  </si>
  <si>
    <t xml:space="preserve">最小断面二次半径による簡易照査</t>
  </si>
  <si>
    <t xml:space="preserve">脚1本への機器荷重分担率</t>
  </si>
  <si>
    <t xml:space="preserve">梁の中央荷重ケースとは別の脚単独の偏荷重想定。組合せ荷重ケースではない</t>
  </si>
  <si>
    <t xml:space="preserve">脚の有効部材長さ</t>
  </si>
  <si>
    <t xml:space="preserve">柱頭・柱脚間の想定長さ</t>
  </si>
  <si>
    <t xml:space="preserve">座屈長さ係数 K</t>
  </si>
  <si>
    <t xml:space="preserve">（仮定）</t>
  </si>
  <si>
    <r>
      <rPr>
        <sz val="10"/>
        <color rgb="FF596C7C"/>
        <rFont val="Calibri"/>
        <family val="0"/>
        <charset val="1"/>
      </rPr>
      <t xml:space="preserve">K=2.0</t>
    </r>
    <r>
      <rPr>
        <sz val="10"/>
        <color rgb="FF596C7C"/>
        <rFont val="Noto Sans CJK SC"/>
        <family val="2"/>
      </rPr>
      <t xml:space="preserve">が常に安全側とは限らない</t>
    </r>
  </si>
  <si>
    <t xml:space="preserve">縦弾性係数 E</t>
  </si>
  <si>
    <t xml:space="preserve">N/mm²</t>
  </si>
  <si>
    <t xml:space="preserve">参考：SS400の鋼構造設計例</t>
  </si>
  <si>
    <t xml:space="preserve">基準強度 F</t>
  </si>
  <si>
    <t xml:space="preserve">参考比較に使用。適用規準を要確認</t>
  </si>
  <si>
    <t xml:space="preserve">たわみ目標の分母（L/n）</t>
  </si>
  <si>
    <t xml:space="preserve">機器の許容変位ではない</t>
  </si>
  <si>
    <r>
      <rPr>
        <b val="true"/>
        <sz val="11"/>
        <color rgb="FFFFFFFF"/>
        <rFont val="Calibri"/>
        <family val="0"/>
        <charset val="1"/>
      </rPr>
      <t xml:space="preserve">C. </t>
    </r>
    <r>
      <rPr>
        <b val="true"/>
        <sz val="11"/>
        <color rgb="FFFFFFFF"/>
        <rFont val="Noto Sans CJK SC"/>
        <family val="2"/>
      </rPr>
      <t xml:space="preserve">すみ肉溶接（簡易モデル）</t>
    </r>
  </si>
  <si>
    <t xml:space="preserve">すみ肉溶接の脚長 s</t>
  </si>
  <si>
    <t xml:space="preserve">等脚すみ肉溶接を仮定</t>
  </si>
  <si>
    <t xml:space="preserve">溶接1線あたりの施工長</t>
  </si>
  <si>
    <t xml:space="preserve">両側の各線の名目長</t>
  </si>
  <si>
    <t xml:space="preserve">溶接線数</t>
  </si>
  <si>
    <t xml:space="preserve">線</t>
  </si>
  <si>
    <r>
      <rPr>
        <sz val="10"/>
        <color rgb="FF596C7C"/>
        <rFont val="Calibri"/>
        <family val="0"/>
        <charset val="1"/>
      </rPr>
      <t xml:space="preserve">2</t>
    </r>
    <r>
      <rPr>
        <sz val="10"/>
        <color rgb="FF596C7C"/>
        <rFont val="Noto Sans CJK SC"/>
        <family val="2"/>
      </rPr>
      <t xml:space="preserve">本が等しく負担すると仮定</t>
    </r>
  </si>
  <si>
    <t xml:space="preserve">各線の端部控除（脚長の倍数）</t>
  </si>
  <si>
    <t xml:space="preserve">×s</t>
  </si>
  <si>
    <t xml:space="preserve">各線の有効長＝名目長−2sという仮定</t>
  </si>
  <si>
    <r>
      <rPr>
        <b val="true"/>
        <sz val="11"/>
        <color rgb="FFFFFFFF"/>
        <rFont val="Calibri"/>
        <family val="0"/>
        <charset val="1"/>
      </rPr>
      <t xml:space="preserve">D. </t>
    </r>
    <r>
      <rPr>
        <b val="true"/>
        <sz val="11"/>
        <color rgb="FFFFFFFF"/>
        <rFont val="Noto Sans CJK SC"/>
        <family val="2"/>
      </rPr>
      <t xml:space="preserve">地震時荷重とアンカー（仮定モデル）</t>
    </r>
  </si>
  <si>
    <t xml:space="preserve">水平震度 K_H</t>
  </si>
  <si>
    <t xml:space="preserve">設備区分・設置階・地域係数等を要確認</t>
  </si>
  <si>
    <t xml:space="preserve">鉛直震度 K_V</t>
  </si>
  <si>
    <t xml:space="preserve">上向き方向を採用。0≦K_V&lt;1のみ対応、適用規準とは無関係</t>
  </si>
  <si>
    <t xml:space="preserve">重心高さ h_G</t>
  </si>
  <si>
    <t xml:space="preserve">床から機器重心までの高さ</t>
  </si>
  <si>
    <t xml:space="preserve">転倒方向のアンカー中心間距離 l</t>
  </si>
  <si>
    <t xml:space="preserve">引張側アンカー列と圧縮側支点列との中心距離。外形奥行とは区別</t>
  </si>
  <si>
    <t xml:space="preserve">重心から圧縮側支点までの水平距離 d</t>
  </si>
  <si>
    <t xml:space="preserve">転倒する向きの圧縮側アンカー列（支点）から重心まで。反対列までの距離ではない</t>
  </si>
  <si>
    <t xml:space="preserve">引張側アンカーボルト本数</t>
  </si>
  <si>
    <t xml:space="preserve">本</t>
  </si>
  <si>
    <t xml:space="preserve">引張側列のアンカー本数。水平力等分担本数以下で入力</t>
  </si>
  <si>
    <t xml:space="preserve">水平せん断分担アンカー本数</t>
  </si>
  <si>
    <t xml:space="preserve">等分担の仮定。実物の構造を要確認</t>
  </si>
  <si>
    <t xml:space="preserve">ボルトねじ有効断面積 A_s</t>
  </si>
  <si>
    <t xml:space="preserve">mm²</t>
  </si>
  <si>
    <r>
      <rPr>
        <sz val="10"/>
        <color rgb="FF596C7C"/>
        <rFont val="Calibri"/>
        <family val="0"/>
        <charset val="1"/>
      </rPr>
      <t xml:space="preserve">M12</t>
    </r>
    <r>
      <rPr>
        <sz val="10"/>
        <color rgb="FF596C7C"/>
        <rFont val="Noto Sans CJK SC"/>
        <family val="2"/>
      </rPr>
      <t xml:space="preserve">並目ねじの参考値。せん断面要確認</t>
    </r>
  </si>
  <si>
    <t xml:space="preserve">アンカー1本の許容引張力</t>
  </si>
  <si>
    <r>
      <rPr>
        <sz val="11"/>
        <color rgb="FF596C7C"/>
        <rFont val="Calibri"/>
        <family val="0"/>
        <charset val="1"/>
      </rPr>
      <t xml:space="preserve">N/</t>
    </r>
    <r>
      <rPr>
        <sz val="11"/>
        <color rgb="FF596C7C"/>
        <rFont val="Noto Sans CJK SC"/>
        <family val="2"/>
      </rPr>
      <t xml:space="preserve">本</t>
    </r>
  </si>
  <si>
    <t xml:space="preserve">メーカー資料で確定したときだけ記入</t>
  </si>
  <si>
    <t xml:space="preserve">アンカー1本の許容せん断力</t>
  </si>
  <si>
    <t xml:space="preserve">引張せん断組合せの評価は別途必要</t>
  </si>
  <si>
    <r>
      <rPr>
        <b val="true"/>
        <sz val="11"/>
        <color rgb="FFFFFFFF"/>
        <rFont val="Calibri"/>
        <family val="0"/>
        <charset val="1"/>
      </rPr>
      <t xml:space="preserve">E. </t>
    </r>
    <r>
      <rPr>
        <b val="true"/>
        <sz val="11"/>
        <color rgb="FFFFFFFF"/>
        <rFont val="Noto Sans CJK SC"/>
        <family val="2"/>
      </rPr>
      <t xml:space="preserve">実設計で必要な確認事項</t>
    </r>
  </si>
  <si>
    <t xml:space="preserve">設置階・機器区分</t>
  </si>
  <si>
    <t xml:space="preserve">未確定</t>
  </si>
  <si>
    <t xml:space="preserve">記録</t>
  </si>
  <si>
    <t xml:space="preserve">震度設定の適用条件</t>
  </si>
  <si>
    <t xml:space="preserve">適用する規準・版</t>
  </si>
  <si>
    <t xml:space="preserve">客先仕様・法令・構造設計基準を確認</t>
  </si>
  <si>
    <t xml:space="preserve">アンカー製品・定着条件</t>
  </si>
  <si>
    <t xml:space="preserve">種類・埋込深さ・コンクリート強度・縁端距離</t>
  </si>
  <si>
    <t xml:space="preserve">荷重配分の検証状況</t>
  </si>
  <si>
    <t xml:space="preserve">支持位置・偏心・上載物・架台自重など</t>
  </si>
  <si>
    <t xml:space="preserve">溶接と拘束条件の詳細</t>
  </si>
  <si>
    <t xml:space="preserve">脚・梁・ベースプレートの詳細図が必要</t>
  </si>
  <si>
    <t xml:space="preserve">入力時の注意：梁の支持・荷重モデルを変更する場合は数式を使い回さないでください。許容値を入力しても、このシートだけで設計合格とは判定できません。</t>
  </si>
  <si>
    <r>
      <rPr>
        <b val="true"/>
        <sz val="11"/>
        <color rgb="FFFFFFFF"/>
        <rFont val="Calibri"/>
        <family val="0"/>
        <charset val="1"/>
      </rPr>
      <t xml:space="preserve">F</t>
    </r>
    <r>
      <rPr>
        <b val="true"/>
        <sz val="11"/>
        <color rgb="FFFFFFFF"/>
        <rFont val="Noto Sans CJK SC"/>
        <family val="2"/>
      </rPr>
      <t xml:space="preserve">｜自動入力検査：全</t>
    </r>
    <r>
      <rPr>
        <b val="true"/>
        <sz val="11"/>
        <color rgb="FFFFFFFF"/>
        <rFont val="Calibri"/>
        <family val="0"/>
        <charset val="1"/>
      </rPr>
      <t xml:space="preserve">7</t>
    </r>
    <r>
      <rPr>
        <b val="true"/>
        <sz val="11"/>
        <color rgb="FFFFFFFF"/>
        <rFont val="Noto Sans CJK SC"/>
        <family val="2"/>
      </rPr>
      <t xml:space="preserve">条件が「範囲内」になるまで計算は停止</t>
    </r>
  </si>
  <si>
    <t xml:space="preserve">必須数値（重量・寸法・材料値）</t>
  </si>
  <si>
    <t xml:space="preserve">数値・条件の入力検査のみ。設計妥当性の検証ではありません。</t>
  </si>
  <si>
    <t xml:space="preserve">荷重モデル・鋼材・分担率</t>
  </si>
  <si>
    <t xml:space="preserve">脚・溶接（寸法と施工本数）</t>
  </si>
  <si>
    <t xml:space="preserve">転倒計算の幾何条件</t>
  </si>
  <si>
    <t xml:space="preserve">震度・アンカーボルト条件</t>
  </si>
  <si>
    <t xml:space="preserve">メーカー許容力（任意入力）</t>
  </si>
  <si>
    <t xml:space="preserve">架台寸法・本数の整合</t>
  </si>
  <si>
    <t xml:space="preserve">入力の総合状態</t>
  </si>
  <si>
    <t xml:space="preserve">計算可能＝安全確認済み、ではありません。条件が正常でも「総合判定：判定保留」のままです。</t>
  </si>
  <si>
    <r>
      <rPr>
        <b val="true"/>
        <sz val="17"/>
        <color rgb="FFFFFFFF"/>
        <rFont val="Calibri"/>
        <family val="0"/>
        <charset val="1"/>
      </rPr>
      <t xml:space="preserve">02</t>
    </r>
    <r>
      <rPr>
        <b val="true"/>
        <sz val="17"/>
        <color rgb="FFFFFFFF"/>
        <rFont val="Noto Sans CJK SC"/>
        <family val="2"/>
      </rPr>
      <t xml:space="preserve">｜参考計算結果</t>
    </r>
  </si>
  <si>
    <t xml:space="preserve">入力条件を厳格チェック。不正入力時は数値を表示しません。参考比較値未満でも設計合格ではありません。</t>
  </si>
  <si>
    <r>
      <rPr>
        <b val="true"/>
        <sz val="11"/>
        <color rgb="FFFFFFFF"/>
        <rFont val="Calibri"/>
        <family val="0"/>
        <charset val="1"/>
      </rPr>
      <t xml:space="preserve">A. </t>
    </r>
    <r>
      <rPr>
        <b val="true"/>
        <sz val="11"/>
        <color rgb="FFFFFFFF"/>
        <rFont val="Noto Sans CJK SC"/>
        <family val="2"/>
      </rPr>
      <t xml:space="preserve">荷重・梁：両端単純支持／中央集中荷重</t>
    </r>
  </si>
  <si>
    <t xml:space="preserve">機器の重量 W</t>
  </si>
  <si>
    <t xml:space="preserve">N</t>
  </si>
  <si>
    <t xml:space="preserve">m × g</t>
  </si>
  <si>
    <t xml:space="preserve">—</t>
  </si>
  <si>
    <t xml:space="preserve">参考値</t>
  </si>
  <si>
    <t xml:space="preserve">機器分のみ。架台自重・動荷重未計上</t>
  </si>
  <si>
    <t xml:space="preserve">梁1本の負担荷重 P</t>
  </si>
  <si>
    <r>
      <rPr>
        <sz val="10"/>
        <color rgb="FF596C7C"/>
        <rFont val="Calibri"/>
        <family val="0"/>
        <charset val="1"/>
      </rPr>
      <t xml:space="preserve">W × </t>
    </r>
    <r>
      <rPr>
        <sz val="10"/>
        <color rgb="FF596C7C"/>
        <rFont val="Noto Sans CJK SC"/>
        <family val="2"/>
      </rPr>
      <t xml:space="preserve">梁荷重分担率</t>
    </r>
  </si>
  <si>
    <t xml:space="preserve">分担率は入力値（仮定）</t>
  </si>
  <si>
    <t xml:space="preserve">梁の最大曲げモーメント M</t>
  </si>
  <si>
    <t xml:space="preserve">N·mm</t>
  </si>
  <si>
    <t xml:space="preserve">P × L / 4</t>
  </si>
  <si>
    <t xml:space="preserve">単純支持・中央集中荷重限定</t>
  </si>
  <si>
    <t xml:space="preserve">梁の断面係数 Zx</t>
  </si>
  <si>
    <t xml:space="preserve">mm³</t>
  </si>
  <si>
    <t xml:space="preserve">断面表から選択</t>
  </si>
  <si>
    <t xml:space="preserve">山形鋼の主軸曲げは未評価</t>
  </si>
  <si>
    <t xml:space="preserve">単軸近似 曲げ応力度 M/Zx</t>
  </si>
  <si>
    <t xml:space="preserve">M / Zx</t>
  </si>
  <si>
    <t xml:space="preserve">参考値は下行</t>
  </si>
  <si>
    <t xml:space="preserve">参考比較に限る。ねじり・横座屈は未評価</t>
  </si>
  <si>
    <t xml:space="preserve">参考比較値 F / 1.5</t>
  </si>
  <si>
    <t xml:space="preserve">F / 1.5</t>
  </si>
  <si>
    <t xml:space="preserve">規準適用未確認</t>
  </si>
  <si>
    <t xml:space="preserve">曲げの一律許容値ではない</t>
  </si>
  <si>
    <t xml:space="preserve">曲げ応力の参考比</t>
  </si>
  <si>
    <t xml:space="preserve">比</t>
  </si>
  <si>
    <t xml:space="preserve">σ / (F/1.5)</t>
  </si>
  <si>
    <r>
      <rPr>
        <sz val="9"/>
        <color rgb="FF596C7C"/>
        <rFont val="Calibri"/>
        <family val="0"/>
        <charset val="1"/>
      </rPr>
      <t xml:space="preserve">1</t>
    </r>
    <r>
      <rPr>
        <sz val="9"/>
        <color rgb="FF596C7C"/>
        <rFont val="Noto Sans CJK SC"/>
        <family val="2"/>
      </rPr>
      <t xml:space="preserve">を超えれば参考比較値超過</t>
    </r>
  </si>
  <si>
    <t xml:space="preserve">梁の断面二次モーメント Ix</t>
  </si>
  <si>
    <t xml:space="preserve">mm⁴</t>
  </si>
  <si>
    <t xml:space="preserve">ねじり成分は未計算</t>
  </si>
  <si>
    <t xml:space="preserve">単軸近似 最大たわみ δ</t>
  </si>
  <si>
    <t xml:space="preserve">P L³/(48 E Ix)</t>
  </si>
  <si>
    <t xml:space="preserve">参考目標は下行</t>
  </si>
  <si>
    <t xml:space="preserve">要求精度・ねじり・支持部変位は未評価</t>
  </si>
  <si>
    <t xml:space="preserve">たわみの仮目標 L/n</t>
  </si>
  <si>
    <t xml:space="preserve">L / n</t>
  </si>
  <si>
    <t xml:space="preserve">設計上の限界ではない</t>
  </si>
  <si>
    <r>
      <rPr>
        <sz val="9"/>
        <color rgb="FF596C7C"/>
        <rFont val="Calibri"/>
        <family val="0"/>
        <charset val="1"/>
      </rPr>
      <t xml:space="preserve">n=300</t>
    </r>
    <r>
      <rPr>
        <sz val="9"/>
        <color rgb="FF596C7C"/>
        <rFont val="Noto Sans CJK SC"/>
        <family val="2"/>
      </rPr>
      <t xml:space="preserve">を初期入力。機器条件で変更</t>
    </r>
  </si>
  <si>
    <t xml:space="preserve">たわみの仮目標比</t>
  </si>
  <si>
    <t xml:space="preserve">δ / (L/n)</t>
  </si>
  <si>
    <t xml:space="preserve">参考比。採用可否を示さない</t>
  </si>
  <si>
    <r>
      <rPr>
        <b val="true"/>
        <sz val="11"/>
        <color rgb="FFFFFFFF"/>
        <rFont val="Calibri"/>
        <family val="0"/>
        <charset val="1"/>
      </rPr>
      <t xml:space="preserve">B. </t>
    </r>
    <r>
      <rPr>
        <b val="true"/>
        <sz val="11"/>
        <color rgb="FFFFFFFF"/>
        <rFont val="Noto Sans CJK SC"/>
        <family val="2"/>
      </rPr>
      <t xml:space="preserve">脚：軸力・長期許容圧縮応力度（鋼構造設計規準の式）の参考値</t>
    </r>
  </si>
  <si>
    <t xml:space="preserve">脚1本の軸圧縮荷重 N</t>
  </si>
  <si>
    <r>
      <rPr>
        <sz val="10"/>
        <color rgb="FF596C7C"/>
        <rFont val="Calibri"/>
        <family val="0"/>
        <charset val="1"/>
      </rPr>
      <t xml:space="preserve">W × </t>
    </r>
    <r>
      <rPr>
        <sz val="10"/>
        <color rgb="FF596C7C"/>
        <rFont val="Noto Sans CJK SC"/>
        <family val="2"/>
      </rPr>
      <t xml:space="preserve">脚荷重分担率</t>
    </r>
  </si>
  <si>
    <t xml:space="preserve">曲げ・偏心圧縮は未評価</t>
  </si>
  <si>
    <t xml:space="preserve">脚の断面積 A</t>
  </si>
  <si>
    <t xml:space="preserve">脚の最小断面二次半径 i_min</t>
  </si>
  <si>
    <t xml:space="preserve">弱軸側の断面二次半径</t>
  </si>
  <si>
    <t xml:space="preserve">想定座屈長さ l_k</t>
  </si>
  <si>
    <r>
      <rPr>
        <sz val="10"/>
        <color rgb="FF596C7C"/>
        <rFont val="Calibri"/>
        <family val="0"/>
        <charset val="1"/>
      </rPr>
      <t xml:space="preserve">K × </t>
    </r>
    <r>
      <rPr>
        <sz val="10"/>
        <color rgb="FF596C7C"/>
        <rFont val="Noto Sans CJK SC"/>
        <family val="2"/>
      </rPr>
      <t xml:space="preserve">脚長</t>
    </r>
  </si>
  <si>
    <r>
      <rPr>
        <sz val="10"/>
        <color rgb="FF596C7C"/>
        <rFont val="Calibri"/>
        <family val="0"/>
        <charset val="1"/>
      </rPr>
      <t xml:space="preserve">K</t>
    </r>
    <r>
      <rPr>
        <sz val="10"/>
        <color rgb="FF596C7C"/>
        <rFont val="Noto Sans CJK SC"/>
        <family val="2"/>
      </rPr>
      <t xml:space="preserve">の妥当性未確認</t>
    </r>
  </si>
  <si>
    <r>
      <rPr>
        <sz val="9"/>
        <color rgb="FF596C7C"/>
        <rFont val="Calibri"/>
        <family val="0"/>
        <charset val="1"/>
      </rPr>
      <t xml:space="preserve">K=2</t>
    </r>
    <r>
      <rPr>
        <sz val="9"/>
        <color rgb="FF596C7C"/>
        <rFont val="Noto Sans CJK SC"/>
        <family val="2"/>
      </rPr>
      <t xml:space="preserve">でも常に安全側ではない</t>
    </r>
  </si>
  <si>
    <t xml:space="preserve">細長比 λ</t>
  </si>
  <si>
    <t xml:space="preserve">l_k / i_min</t>
  </si>
  <si>
    <t xml:space="preserve">限界細長比 Λ</t>
  </si>
  <si>
    <t xml:space="preserve">π√(E/(0.6F))</t>
  </si>
  <si>
    <t xml:space="preserve">鋼構造設計規準の長期許容圧縮応力度式で使用</t>
  </si>
  <si>
    <t xml:space="preserve">長期許容圧縮応力度 fc（参考）</t>
  </si>
  <si>
    <r>
      <rPr>
        <sz val="10"/>
        <color rgb="FF596C7C"/>
        <rFont val="Calibri"/>
        <family val="0"/>
        <charset val="1"/>
      </rPr>
      <t xml:space="preserve">λ≦Λ</t>
    </r>
    <r>
      <rPr>
        <sz val="10"/>
        <color rgb="FF596C7C"/>
        <rFont val="Noto Sans CJK SC"/>
        <family val="2"/>
      </rPr>
      <t xml:space="preserve">：</t>
    </r>
    <r>
      <rPr>
        <sz val="10"/>
        <color rgb="FF596C7C"/>
        <rFont val="Calibri"/>
        <family val="0"/>
        <charset val="1"/>
      </rPr>
      <t xml:space="preserve">F{1−0.4(λ/Λ)²}/ν</t>
    </r>
    <r>
      <rPr>
        <sz val="10"/>
        <color rgb="FF596C7C"/>
        <rFont val="Noto Sans CJK SC"/>
        <family val="2"/>
      </rPr>
      <t xml:space="preserve">　</t>
    </r>
    <r>
      <rPr>
        <sz val="10"/>
        <color rgb="FF596C7C"/>
        <rFont val="Calibri"/>
        <family val="0"/>
        <charset val="1"/>
      </rPr>
      <t xml:space="preserve">λ</t>
    </r>
    <r>
      <rPr>
        <sz val="10"/>
        <color rgb="FF596C7C"/>
        <rFont val="Noto Sans CJK SC"/>
        <family val="2"/>
      </rPr>
      <t xml:space="preserve">＞</t>
    </r>
    <r>
      <rPr>
        <sz val="10"/>
        <color rgb="FF596C7C"/>
        <rFont val="Calibri"/>
        <family val="0"/>
        <charset val="1"/>
      </rPr>
      <t xml:space="preserve">Λ</t>
    </r>
    <r>
      <rPr>
        <sz val="10"/>
        <color rgb="FF596C7C"/>
        <rFont val="Noto Sans CJK SC"/>
        <family val="2"/>
      </rPr>
      <t xml:space="preserve">：</t>
    </r>
    <r>
      <rPr>
        <sz val="10"/>
        <color rgb="FF596C7C"/>
        <rFont val="Calibri"/>
        <family val="0"/>
        <charset val="1"/>
      </rPr>
      <t xml:space="preserve">0.277F/(λ/Λ)²</t>
    </r>
  </si>
  <si>
    <t xml:space="preserve">ν＝3/2＋(2/3)(λ/Λ)²。記事の計算例と同じ式</t>
  </si>
  <si>
    <t xml:space="preserve">軸圧縮応力度 N/A</t>
  </si>
  <si>
    <t xml:space="preserve">N / A</t>
  </si>
  <si>
    <t xml:space="preserve">参考値は上行</t>
  </si>
  <si>
    <t xml:space="preserve">曲げ軸力相互作用・偏心・骨組の座屈は未評価</t>
  </si>
  <si>
    <t xml:space="preserve">軸圧縮応力度 / fc</t>
  </si>
  <si>
    <t xml:space="preserve">σc / fc</t>
  </si>
  <si>
    <t xml:space="preserve">参考比較のみ。小さくても合格ではない</t>
  </si>
  <si>
    <r>
      <rPr>
        <b val="true"/>
        <sz val="11"/>
        <color rgb="FFFFFFFF"/>
        <rFont val="Calibri"/>
        <family val="0"/>
        <charset val="1"/>
      </rPr>
      <t xml:space="preserve">C. </t>
    </r>
    <r>
      <rPr>
        <b val="true"/>
        <sz val="11"/>
        <color rgb="FFFFFFFF"/>
        <rFont val="Noto Sans CJK SC"/>
        <family val="2"/>
      </rPr>
      <t xml:space="preserve">溶接：等脚すみ肉／単純せん断のみ</t>
    </r>
  </si>
  <si>
    <t xml:space="preserve">梁端部の想定せん断反力 Q</t>
  </si>
  <si>
    <t xml:space="preserve">P / 2</t>
  </si>
  <si>
    <t xml:space="preserve">溶接への作用はせん断だけと仮定</t>
  </si>
  <si>
    <t xml:space="preserve">等脚すみ肉の理論のど厚 a</t>
  </si>
  <si>
    <t xml:space="preserve">s / √2</t>
  </si>
  <si>
    <t xml:space="preserve">施工実態の評価ではない</t>
  </si>
  <si>
    <t xml:space="preserve">溶接線の合計有効長 l_e</t>
  </si>
  <si>
    <r>
      <rPr>
        <sz val="10"/>
        <color rgb="FF596C7C"/>
        <rFont val="Calibri"/>
        <family val="0"/>
        <charset val="1"/>
      </rPr>
      <t xml:space="preserve">(</t>
    </r>
    <r>
      <rPr>
        <sz val="10"/>
        <color rgb="FF596C7C"/>
        <rFont val="Noto Sans CJK SC"/>
        <family val="2"/>
      </rPr>
      <t xml:space="preserve">長さ−控除</t>
    </r>
    <r>
      <rPr>
        <sz val="10"/>
        <color rgb="FF596C7C"/>
        <rFont val="Calibri"/>
        <family val="0"/>
        <charset val="1"/>
      </rPr>
      <t xml:space="preserve">×</t>
    </r>
    <r>
      <rPr>
        <sz val="10"/>
        <color rgb="FF596C7C"/>
        <rFont val="Noto Sans CJK SC"/>
        <family val="2"/>
      </rPr>
      <t xml:space="preserve">脚長</t>
    </r>
    <r>
      <rPr>
        <sz val="10"/>
        <color rgb="FF596C7C"/>
        <rFont val="Calibri"/>
        <family val="0"/>
        <charset val="1"/>
      </rPr>
      <t xml:space="preserve">)×</t>
    </r>
    <r>
      <rPr>
        <sz val="10"/>
        <color rgb="FF596C7C"/>
        <rFont val="Noto Sans CJK SC"/>
        <family val="2"/>
      </rPr>
      <t xml:space="preserve">線数</t>
    </r>
  </si>
  <si>
    <t xml:space="preserve">有効長の算定ルールの適用確認が必要</t>
  </si>
  <si>
    <t xml:space="preserve">溶接の総有効のど面積</t>
  </si>
  <si>
    <t xml:space="preserve">a × l_e</t>
  </si>
  <si>
    <t xml:space="preserve">溶接の単純せん断応力度</t>
  </si>
  <si>
    <t xml:space="preserve">Q/(a × l_e)</t>
  </si>
  <si>
    <t xml:space="preserve">偏心・曲げ・水平荷重・施工品質未評価</t>
  </si>
  <si>
    <t xml:space="preserve">参考比較値 F/(1.5√3)</t>
  </si>
  <si>
    <t xml:space="preserve">F / (1.5√3)</t>
  </si>
  <si>
    <t xml:space="preserve">適用規準未確定</t>
  </si>
  <si>
    <t xml:space="preserve">溶接の設計強度を確定した値ではない</t>
  </si>
  <si>
    <t xml:space="preserve">溶接応力の参考比</t>
  </si>
  <si>
    <r>
      <rPr>
        <sz val="10"/>
        <color rgb="FF596C7C"/>
        <rFont val="Calibri"/>
        <family val="0"/>
        <charset val="1"/>
      </rPr>
      <t xml:space="preserve">τ / </t>
    </r>
    <r>
      <rPr>
        <sz val="10"/>
        <color rgb="FF596C7C"/>
        <rFont val="Noto Sans CJK SC"/>
        <family val="2"/>
      </rPr>
      <t xml:space="preserve">参考比較値</t>
    </r>
  </si>
  <si>
    <t xml:space="preserve">参考比較のみ</t>
  </si>
  <si>
    <r>
      <rPr>
        <b val="true"/>
        <sz val="11"/>
        <color rgb="FFFFFFFF"/>
        <rFont val="Calibri"/>
        <family val="0"/>
        <charset val="1"/>
      </rPr>
      <t xml:space="preserve">D. </t>
    </r>
    <r>
      <rPr>
        <b val="true"/>
        <sz val="11"/>
        <color rgb="FFFFFFFF"/>
        <rFont val="Noto Sans CJK SC"/>
        <family val="2"/>
      </rPr>
      <t xml:space="preserve">地震時のアンカー参考荷重</t>
    </r>
  </si>
  <si>
    <t xml:space="preserve">水平荷重 F_H</t>
  </si>
  <si>
    <t xml:space="preserve">W × K_H</t>
  </si>
  <si>
    <t xml:space="preserve">設置条件未確認</t>
  </si>
  <si>
    <t xml:space="preserve">地域係数・耐震区分など要確認</t>
  </si>
  <si>
    <t xml:space="preserve">鉛直地震荷重 F_V</t>
  </si>
  <si>
    <t xml:space="preserve">W × K_V</t>
  </si>
  <si>
    <t xml:space="preserve">転倒に不利な上向き方向を仮定</t>
  </si>
  <si>
    <t xml:space="preserve">転倒モーメント</t>
  </si>
  <si>
    <t xml:space="preserve">F_H × h_G</t>
  </si>
  <si>
    <t xml:space="preserve">奥行方向の単純モデル</t>
  </si>
  <si>
    <t xml:space="preserve">抵抗モーメント（参考）</t>
  </si>
  <si>
    <r>
      <rPr>
        <sz val="10"/>
        <color rgb="FF596C7C"/>
        <rFont val="Calibri"/>
        <family val="0"/>
        <charset val="1"/>
      </rPr>
      <t xml:space="preserve">(W − F_V) × d</t>
    </r>
    <r>
      <rPr>
        <sz val="10"/>
        <color rgb="FF596C7C"/>
        <rFont val="Noto Sans CJK SC"/>
        <family val="2"/>
      </rPr>
      <t xml:space="preserve">（圧縮側支点）</t>
    </r>
  </si>
  <si>
    <t xml:space="preserve">重心から圧縮側支点への距離 d。別方向の転倒は対象外</t>
  </si>
  <si>
    <t xml:space="preserve">転倒超過モーメント</t>
  </si>
  <si>
    <t xml:space="preserve">転倒−抵抗</t>
  </si>
  <si>
    <t xml:space="preserve">負なら引抜き0</t>
  </si>
  <si>
    <t xml:space="preserve">支点モデルに依存</t>
  </si>
  <si>
    <t xml:space="preserve">引張側1本の参考引抜き力 R_b</t>
  </si>
  <si>
    <r>
      <rPr>
        <sz val="10"/>
        <color rgb="FF596C7C"/>
        <rFont val="Calibri"/>
        <family val="0"/>
        <charset val="1"/>
      </rPr>
      <t xml:space="preserve">N/</t>
    </r>
    <r>
      <rPr>
        <sz val="10"/>
        <color rgb="FF596C7C"/>
        <rFont val="Noto Sans CJK SC"/>
        <family val="2"/>
      </rPr>
      <t xml:space="preserve">本</t>
    </r>
  </si>
  <si>
    <t xml:space="preserve">max(0, (F_H h_G − (W−F_V)d)/(l n_t))</t>
  </si>
  <si>
    <t xml:space="preserve">許容耐力は未確定</t>
  </si>
  <si>
    <t xml:space="preserve">片方向・剛体・定常転倒モデルのみ。施工条件・局部破壊は未評価</t>
  </si>
  <si>
    <r>
      <rPr>
        <sz val="11"/>
        <color rgb="FF1A2939"/>
        <rFont val="Calibri"/>
        <family val="0"/>
        <charset val="1"/>
      </rPr>
      <t xml:space="preserve">1</t>
    </r>
    <r>
      <rPr>
        <sz val="11"/>
        <color rgb="FF1A2939"/>
        <rFont val="Noto Sans CJK SC"/>
        <family val="2"/>
      </rPr>
      <t xml:space="preserve">本の参考せん断力 </t>
    </r>
    <r>
      <rPr>
        <sz val="11"/>
        <color rgb="FF1A2939"/>
        <rFont val="Calibri"/>
        <family val="0"/>
        <charset val="1"/>
      </rPr>
      <t xml:space="preserve">V_b</t>
    </r>
  </si>
  <si>
    <t xml:space="preserve">F_H / n_s</t>
  </si>
  <si>
    <t xml:space="preserve">分担率の確認必須</t>
  </si>
  <si>
    <t xml:space="preserve">等分担の仮定</t>
  </si>
  <si>
    <t xml:space="preserve">ねじ有効断面での引張応力</t>
  </si>
  <si>
    <t xml:space="preserve">R_b / A_s</t>
  </si>
  <si>
    <t xml:space="preserve">応力評価のみ</t>
  </si>
  <si>
    <t xml:space="preserve">アンカーの設計許容ではない</t>
  </si>
  <si>
    <t xml:space="preserve">ねじ有効断面でのせん断応力</t>
  </si>
  <si>
    <t xml:space="preserve">V_b / A_s</t>
  </si>
  <si>
    <t xml:space="preserve">断面位置未確認</t>
  </si>
  <si>
    <t xml:space="preserve">ねじ部がせん断面となる場合の参考応力度。軸部がせん断面なら別途面積を使う</t>
  </si>
  <si>
    <t xml:space="preserve">参考：引抜き力 / メーカー許容力</t>
  </si>
  <si>
    <r>
      <rPr>
        <sz val="10"/>
        <color rgb="FF596C7C"/>
        <rFont val="Calibri"/>
        <family val="0"/>
        <charset val="1"/>
      </rPr>
      <t xml:space="preserve">Rb / </t>
    </r>
    <r>
      <rPr>
        <sz val="10"/>
        <color rgb="FF596C7C"/>
        <rFont val="Noto Sans CJK SC"/>
        <family val="2"/>
      </rPr>
      <t xml:space="preserve">入力</t>
    </r>
    <r>
      <rPr>
        <sz val="10"/>
        <color rgb="FF596C7C"/>
        <rFont val="Calibri"/>
        <family val="0"/>
        <charset val="1"/>
      </rPr>
      <t xml:space="preserve">B40</t>
    </r>
  </si>
  <si>
    <t xml:space="preserve">未入力なら空欄</t>
  </si>
  <si>
    <t xml:space="preserve">複合応力と定着条件の整合が必要</t>
  </si>
  <si>
    <t xml:space="preserve">参考：せん断力 / メーカー許容力</t>
  </si>
  <si>
    <r>
      <rPr>
        <sz val="10"/>
        <color rgb="FF596C7C"/>
        <rFont val="Calibri"/>
        <family val="0"/>
        <charset val="1"/>
      </rPr>
      <t xml:space="preserve">Vb / </t>
    </r>
    <r>
      <rPr>
        <sz val="10"/>
        <color rgb="FF596C7C"/>
        <rFont val="Noto Sans CJK SC"/>
        <family val="2"/>
      </rPr>
      <t xml:space="preserve">入力</t>
    </r>
    <r>
      <rPr>
        <sz val="10"/>
        <color rgb="FF596C7C"/>
        <rFont val="Calibri"/>
        <family val="0"/>
        <charset val="1"/>
      </rPr>
      <t xml:space="preserve">B41</t>
    </r>
  </si>
  <si>
    <t xml:space="preserve">許容力の製品条件との一致要確認</t>
  </si>
  <si>
    <r>
      <rPr>
        <b val="true"/>
        <sz val="11"/>
        <color rgb="FFFFFFFF"/>
        <rFont val="Calibri"/>
        <family val="0"/>
        <charset val="1"/>
      </rPr>
      <t xml:space="preserve">E. </t>
    </r>
    <r>
      <rPr>
        <b val="true"/>
        <sz val="11"/>
        <color rgb="FFFFFFFF"/>
        <rFont val="Noto Sans CJK SC"/>
        <family val="2"/>
      </rPr>
      <t xml:space="preserve">総合判定</t>
    </r>
  </si>
  <si>
    <t xml:space="preserve">総合判定（入力正常でも合否未判定）</t>
  </si>
  <si>
    <t xml:space="preserve">全荷重条件・骨組・接合未評価</t>
  </si>
  <si>
    <t xml:space="preserve">たとえ参考比がすべて1未満でも、安全判定には使えません。</t>
  </si>
  <si>
    <r>
      <rPr>
        <b val="true"/>
        <sz val="17"/>
        <color rgb="FFFFFFFF"/>
        <rFont val="Calibri"/>
        <family val="0"/>
        <charset val="1"/>
      </rPr>
      <t xml:space="preserve">03</t>
    </r>
    <r>
      <rPr>
        <b val="true"/>
        <sz val="17"/>
        <color rgb="FFFFFFFF"/>
        <rFont val="Noto Sans CJK SC"/>
        <family val="2"/>
      </rPr>
      <t xml:space="preserve">｜架台の参考計算書（自動転記）</t>
    </r>
  </si>
  <si>
    <t xml:space="preserve">入力条件を変えると数値が自動更新。入力不正時は数値を無効化します。実物の強度証明には使えません。</t>
  </si>
  <si>
    <t xml:space="preserve">【重要】以下は教育・一次検討用の数値記録であり、設計上の合否判定書ではありません。実機の製作・据付・承認には、追加評価と設計者の確認が必要です。</t>
  </si>
  <si>
    <r>
      <rPr>
        <b val="true"/>
        <sz val="12"/>
        <color rgb="FFFFFFFF"/>
        <rFont val="Calibri"/>
        <family val="0"/>
        <charset val="1"/>
      </rPr>
      <t xml:space="preserve">1. </t>
    </r>
    <r>
      <rPr>
        <b val="true"/>
        <sz val="12"/>
        <color rgb="FFFFFFFF"/>
        <rFont val="Noto Sans CJK SC"/>
        <family val="2"/>
      </rPr>
      <t xml:space="preserve">入力・想定条件</t>
    </r>
  </si>
  <si>
    <t xml:space="preserve">重量=質量×重力加速度</t>
  </si>
  <si>
    <t xml:space="preserve">梁荷重分担率</t>
  </si>
  <si>
    <t xml:space="preserve">荷重分担は要検証</t>
  </si>
  <si>
    <t xml:space="preserve">梁計算スパン</t>
  </si>
  <si>
    <t xml:space="preserve">有効スパンの一致要検証</t>
  </si>
  <si>
    <t xml:space="preserve">梁断面</t>
  </si>
  <si>
    <t xml:space="preserve">山形鋼の主軸・ねじり未評価</t>
  </si>
  <si>
    <t xml:space="preserve">脚断面</t>
  </si>
  <si>
    <t xml:space="preserve">圧縮と曲げの組合せ未評価</t>
  </si>
  <si>
    <t xml:space="preserve">脚の想定長さ</t>
  </si>
  <si>
    <r>
      <rPr>
        <sz val="10"/>
        <color rgb="FF596C7C"/>
        <rFont val="Calibri"/>
        <family val="0"/>
        <charset val="1"/>
      </rPr>
      <t xml:space="preserve">K</t>
    </r>
    <r>
      <rPr>
        <sz val="10"/>
        <color rgb="FF596C7C"/>
        <rFont val="Noto Sans CJK SC"/>
        <family val="2"/>
      </rPr>
      <t xml:space="preserve">の妥当性要検証</t>
    </r>
  </si>
  <si>
    <t xml:space="preserve">固定条件未確定</t>
  </si>
  <si>
    <t xml:space="preserve">採用E</t>
  </si>
  <si>
    <r>
      <rPr>
        <sz val="10"/>
        <color rgb="FF596C7C"/>
        <rFont val="Calibri"/>
        <family val="0"/>
        <charset val="1"/>
      </rPr>
      <t xml:space="preserve">F</t>
    </r>
    <r>
      <rPr>
        <sz val="10"/>
        <color rgb="FF596C7C"/>
        <rFont val="Noto Sans CJK SC"/>
        <family val="2"/>
      </rPr>
      <t xml:space="preserve">は別欄に表示</t>
    </r>
  </si>
  <si>
    <t xml:space="preserve">採用F</t>
  </si>
  <si>
    <t xml:space="preserve">アンカー中心間ピッチ</t>
  </si>
  <si>
    <t xml:space="preserve">引張列―圧縮側支点列のピッチ（外形奥行ではない）</t>
  </si>
  <si>
    <r>
      <rPr>
        <b val="true"/>
        <sz val="12"/>
        <color rgb="FFFFFFFF"/>
        <rFont val="Calibri"/>
        <family val="0"/>
        <charset val="1"/>
      </rPr>
      <t xml:space="preserve">2. </t>
    </r>
    <r>
      <rPr>
        <b val="true"/>
        <sz val="12"/>
        <color rgb="FFFFFFFF"/>
        <rFont val="Noto Sans CJK SC"/>
        <family val="2"/>
      </rPr>
      <t xml:space="preserve">算定値・参考比較</t>
    </r>
  </si>
  <si>
    <t xml:space="preserve">機器重量 W</t>
  </si>
  <si>
    <t xml:space="preserve">W=m×g</t>
  </si>
  <si>
    <t xml:space="preserve">梁負担荷重 P</t>
  </si>
  <si>
    <r>
      <rPr>
        <sz val="10"/>
        <color rgb="FF596C7C"/>
        <rFont val="Calibri"/>
        <family val="0"/>
        <charset val="1"/>
      </rPr>
      <t xml:space="preserve">P=W×</t>
    </r>
    <r>
      <rPr>
        <sz val="10"/>
        <color rgb="FF596C7C"/>
        <rFont val="Noto Sans CJK SC"/>
        <family val="2"/>
      </rPr>
      <t xml:space="preserve">分担率</t>
    </r>
  </si>
  <si>
    <t xml:space="preserve">梁 最大曲げモーメント M</t>
  </si>
  <si>
    <t xml:space="preserve">M=P×L/4</t>
  </si>
  <si>
    <t xml:space="preserve">梁 単軸近似曲げ応力</t>
  </si>
  <si>
    <t xml:space="preserve">σ=M/Zx</t>
  </si>
  <si>
    <t xml:space="preserve">参考比較値 F/1.5</t>
  </si>
  <si>
    <t xml:space="preserve">本部材の正式な許容値ではない</t>
  </si>
  <si>
    <t xml:space="preserve">梁 単軸近似たわみ</t>
  </si>
  <si>
    <t xml:space="preserve">δ=P×L³/(48EI_x)</t>
  </si>
  <si>
    <t xml:space="preserve">仮たわみ目標</t>
  </si>
  <si>
    <r>
      <rPr>
        <sz val="10"/>
        <color rgb="FF596C7C"/>
        <rFont val="Calibri"/>
        <family val="0"/>
        <charset val="1"/>
      </rPr>
      <t xml:space="preserve">L/n</t>
    </r>
    <r>
      <rPr>
        <sz val="10"/>
        <color rgb="FF596C7C"/>
        <rFont val="Noto Sans CJK SC"/>
        <family val="2"/>
      </rPr>
      <t xml:space="preserve">の</t>
    </r>
    <r>
      <rPr>
        <sz val="10"/>
        <color rgb="FF596C7C"/>
        <rFont val="Calibri"/>
        <family val="0"/>
        <charset val="1"/>
      </rPr>
      <t xml:space="preserve">n</t>
    </r>
    <r>
      <rPr>
        <sz val="10"/>
        <color rgb="FF596C7C"/>
        <rFont val="Noto Sans CJK SC"/>
        <family val="2"/>
      </rPr>
      <t xml:space="preserve">は入力値</t>
    </r>
  </si>
  <si>
    <t xml:space="preserve">脚 軸圧縮応力</t>
  </si>
  <si>
    <t xml:space="preserve">σ=N/A</t>
  </si>
  <si>
    <t xml:space="preserve">脚 長期許容圧縮応力度 fc</t>
  </si>
  <si>
    <t xml:space="preserve">鋼構造設計規準の長期式（参考値・適用未確認）</t>
  </si>
  <si>
    <t xml:space="preserve">溶接 単純せん断応力</t>
  </si>
  <si>
    <t xml:space="preserve">Q/(a×l_e)</t>
  </si>
  <si>
    <t xml:space="preserve">水平地震力</t>
  </si>
  <si>
    <t xml:space="preserve">F_H=K_H×W</t>
  </si>
  <si>
    <t xml:space="preserve">アンカー 参考引抜き力/本</t>
  </si>
  <si>
    <r>
      <rPr>
        <sz val="11"/>
        <rFont val="Calibri"/>
        <family val="0"/>
        <charset val="1"/>
      </rPr>
      <t xml:space="preserve">N/</t>
    </r>
    <r>
      <rPr>
        <sz val="11"/>
        <rFont val="Noto Sans CJK SC"/>
        <family val="2"/>
      </rPr>
      <t xml:space="preserve">本</t>
    </r>
  </si>
  <si>
    <t xml:space="preserve">剛体近似、圧縮側支点からの距離 d を使用。アンカー耐力・支持条件は別途評価</t>
  </si>
  <si>
    <t xml:space="preserve">アンカー 参考せん断力/本</t>
  </si>
  <si>
    <t xml:space="preserve">V_b=F_H/n_s</t>
  </si>
  <si>
    <t xml:space="preserve">ボルト参考引張応力</t>
  </si>
  <si>
    <r>
      <rPr>
        <sz val="10"/>
        <color rgb="FF596C7C"/>
        <rFont val="Calibri"/>
        <family val="0"/>
        <charset val="1"/>
      </rPr>
      <t xml:space="preserve">R_b/A_s</t>
    </r>
    <r>
      <rPr>
        <sz val="10"/>
        <color rgb="FF596C7C"/>
        <rFont val="Noto Sans CJK SC"/>
        <family val="2"/>
      </rPr>
      <t xml:space="preserve">（材料許容値は未設定）</t>
    </r>
  </si>
  <si>
    <t xml:space="preserve">ボルト参考せん断応力</t>
  </si>
  <si>
    <t xml:space="preserve">ねじ部でせん断される仮定で As を使用。実際のせん断面の確認が必要</t>
  </si>
  <si>
    <r>
      <rPr>
        <b val="true"/>
        <sz val="12"/>
        <color rgb="FFFFFFFF"/>
        <rFont val="Calibri"/>
        <family val="0"/>
        <charset val="1"/>
      </rPr>
      <t xml:space="preserve">3. </t>
    </r>
    <r>
      <rPr>
        <b val="true"/>
        <sz val="12"/>
        <color rgb="FFFFFFFF"/>
        <rFont val="Noto Sans CJK SC"/>
        <family val="2"/>
      </rPr>
      <t xml:space="preserve">未評価事項・総合所見</t>
    </r>
  </si>
  <si>
    <t xml:space="preserve">未評価：主軸曲げ・ねじり・横座屈、架台の水平変位と骨組全体、脚の曲げ＋軸力、溶接偏心、アンカー定着・組合せ、基礎・床、架台自重、運転荷重、据付条件。</t>
  </si>
  <si>
    <t xml:space="preserve">設計者確認欄（手記入）：確認日 __________　作成者 __________　検証者 __________　図番・版数 __________　適用基準 __________</t>
  </si>
  <si>
    <t xml:space="preserve">本計算書は参考計算であり、計算結果の正確性・適合性・安全性を保証するものではありません。実際の設計への適用の可否と最終判断は、利用者の責任で行ってください。</t>
  </si>
  <si>
    <r>
      <rPr>
        <b val="true"/>
        <sz val="17"/>
        <color rgb="FFFFFFFF"/>
        <rFont val="Calibri"/>
        <family val="0"/>
        <charset val="1"/>
      </rPr>
      <t xml:space="preserve">04</t>
    </r>
    <r>
      <rPr>
        <b val="true"/>
        <sz val="17"/>
        <color rgb="FFFFFFFF"/>
        <rFont val="Noto Sans CJK SC"/>
        <family val="2"/>
      </rPr>
      <t xml:space="preserve">｜標準断面データ</t>
    </r>
  </si>
  <si>
    <t xml:space="preserve">等辺山形鋼2種類の参考断面性能（単位換算済）。入手材の寸法・正式な規準表との照合が必要です。</t>
  </si>
  <si>
    <t xml:space="preserve">断面名称</t>
  </si>
  <si>
    <t xml:space="preserve">断面積 A [mm²]</t>
  </si>
  <si>
    <t xml:space="preserve">Ix [mm⁴]</t>
  </si>
  <si>
    <t xml:space="preserve">Zx [mm³]</t>
  </si>
  <si>
    <t xml:space="preserve">i_min [mm]</t>
  </si>
  <si>
    <t xml:space="preserve">出典ID</t>
  </si>
  <si>
    <t xml:space="preserve">L-50×50×6</t>
  </si>
  <si>
    <t xml:space="preserve">S1 / S2</t>
  </si>
  <si>
    <r>
      <rPr>
        <b val="true"/>
        <sz val="11"/>
        <color rgb="FF774819"/>
        <rFont val="Calibri"/>
        <family val="0"/>
        <charset val="1"/>
      </rPr>
      <t xml:space="preserve">Zx</t>
    </r>
    <r>
      <rPr>
        <b val="true"/>
        <sz val="11"/>
        <color rgb="FF774819"/>
        <rFont val="Noto Sans CJK SC"/>
        <family val="2"/>
      </rPr>
      <t xml:space="preserve">・</t>
    </r>
    <r>
      <rPr>
        <b val="true"/>
        <sz val="11"/>
        <color rgb="FF774819"/>
        <rFont val="Calibri"/>
        <family val="0"/>
        <charset val="1"/>
      </rPr>
      <t xml:space="preserve">Ix</t>
    </r>
    <r>
      <rPr>
        <b val="true"/>
        <sz val="11"/>
        <color rgb="FF774819"/>
        <rFont val="Noto Sans CJK SC"/>
        <family val="2"/>
      </rPr>
      <t xml:space="preserve">は形鋼の図心軸 </t>
    </r>
    <r>
      <rPr>
        <b val="true"/>
        <sz val="11"/>
        <color rgb="FF774819"/>
        <rFont val="Calibri"/>
        <family val="0"/>
        <charset val="1"/>
      </rPr>
      <t xml:space="preserve">x </t>
    </r>
    <r>
      <rPr>
        <b val="true"/>
        <sz val="11"/>
        <color rgb="FF774819"/>
        <rFont val="Noto Sans CJK SC"/>
        <family val="2"/>
      </rPr>
      <t xml:space="preserve">についての表値です。等辺山形鋼の主軸とは一致しないため、梁の「</t>
    </r>
    <r>
      <rPr>
        <b val="true"/>
        <sz val="11"/>
        <color rgb="FF774819"/>
        <rFont val="Calibri"/>
        <family val="0"/>
        <charset val="1"/>
      </rPr>
      <t xml:space="preserve">M/Zx</t>
    </r>
    <r>
      <rPr>
        <b val="true"/>
        <sz val="11"/>
        <color rgb="FF774819"/>
        <rFont val="Noto Sans CJK SC"/>
        <family val="2"/>
      </rPr>
      <t xml:space="preserve">」「</t>
    </r>
    <r>
      <rPr>
        <b val="true"/>
        <sz val="11"/>
        <color rgb="FF774819"/>
        <rFont val="Calibri"/>
        <family val="0"/>
        <charset val="1"/>
      </rPr>
      <t xml:space="preserve">PL³/(48EI_x)</t>
    </r>
    <r>
      <rPr>
        <b val="true"/>
        <sz val="11"/>
        <color rgb="FF774819"/>
        <rFont val="Noto Sans CJK SC"/>
        <family val="2"/>
      </rPr>
      <t xml:space="preserve">」は単軸近似値です。主軸曲げ・ねじり・横座屈を評価した設計値ではありません。</t>
    </r>
  </si>
  <si>
    <t xml:space="preserve">参照元の値を採る際の注意</t>
  </si>
  <si>
    <r>
      <rPr>
        <sz val="10"/>
        <color rgb="FF1A2939"/>
        <rFont val="Calibri"/>
        <family val="0"/>
        <charset val="1"/>
      </rPr>
      <t xml:space="preserve">A: 5.644 / 7.527 cm² → mm²</t>
    </r>
    <r>
      <rPr>
        <sz val="10"/>
        <color rgb="FF1A2939"/>
        <rFont val="Noto Sans CJK SC"/>
        <family val="2"/>
      </rPr>
      <t xml:space="preserve">では </t>
    </r>
    <r>
      <rPr>
        <sz val="10"/>
        <color rgb="FF1A2939"/>
        <rFont val="Calibri"/>
        <family val="0"/>
        <charset val="1"/>
      </rPr>
      <t xml:space="preserve">×100</t>
    </r>
  </si>
  <si>
    <r>
      <rPr>
        <sz val="10"/>
        <color rgb="FF1A2939"/>
        <rFont val="Calibri"/>
        <family val="0"/>
        <charset val="1"/>
      </rPr>
      <t xml:space="preserve">Ix: 12.6 / 29.4 cm⁴ → mm⁴</t>
    </r>
    <r>
      <rPr>
        <sz val="10"/>
        <color rgb="FF1A2939"/>
        <rFont val="Noto Sans CJK SC"/>
        <family val="2"/>
      </rPr>
      <t xml:space="preserve">では </t>
    </r>
    <r>
      <rPr>
        <sz val="10"/>
        <color rgb="FF1A2939"/>
        <rFont val="Calibri"/>
        <family val="0"/>
        <charset val="1"/>
      </rPr>
      <t xml:space="preserve">×10,000</t>
    </r>
  </si>
  <si>
    <r>
      <rPr>
        <sz val="10"/>
        <color rgb="FF1A2939"/>
        <rFont val="Calibri"/>
        <family val="0"/>
        <charset val="1"/>
      </rPr>
      <t xml:space="preserve">Zx: 3.55 / 6.26 cm³ → mm³</t>
    </r>
    <r>
      <rPr>
        <sz val="10"/>
        <color rgb="FF1A2939"/>
        <rFont val="Noto Sans CJK SC"/>
        <family val="2"/>
      </rPr>
      <t xml:space="preserve">では </t>
    </r>
    <r>
      <rPr>
        <sz val="10"/>
        <color rgb="FF1A2939"/>
        <rFont val="Calibri"/>
        <family val="0"/>
        <charset val="1"/>
      </rPr>
      <t xml:space="preserve">×1,000</t>
    </r>
  </si>
  <si>
    <r>
      <rPr>
        <sz val="10"/>
        <color rgb="FF1A2939"/>
        <rFont val="Calibri"/>
        <family val="0"/>
        <charset val="1"/>
      </rPr>
      <t xml:space="preserve">i_min: 0.96 / 1.27 cm → mm</t>
    </r>
    <r>
      <rPr>
        <sz val="10"/>
        <color rgb="FF1A2939"/>
        <rFont val="Noto Sans CJK SC"/>
        <family val="2"/>
      </rPr>
      <t xml:space="preserve">では </t>
    </r>
    <r>
      <rPr>
        <sz val="10"/>
        <color rgb="FF1A2939"/>
        <rFont val="Calibri"/>
        <family val="0"/>
        <charset val="1"/>
      </rPr>
      <t xml:space="preserve">×10</t>
    </r>
  </si>
  <si>
    <t xml:space="preserve">断面性能には公開資料間の丸め差が見られます。例えばZxは資料によって3.55/3.56、6.26/6.27と表示されるため、このブックでは改訂記事の採用値に統一しています。</t>
  </si>
  <si>
    <r>
      <rPr>
        <b val="true"/>
        <sz val="17"/>
        <color rgb="FFFFFFFF"/>
        <rFont val="Calibri"/>
        <family val="0"/>
        <charset val="1"/>
      </rPr>
      <t xml:space="preserve">05</t>
    </r>
    <r>
      <rPr>
        <b val="true"/>
        <sz val="17"/>
        <color rgb="FFFFFFFF"/>
        <rFont val="Noto Sans CJK SC"/>
        <family val="2"/>
      </rPr>
      <t xml:space="preserve">｜独立した計算テストと出典</t>
    </r>
  </si>
  <si>
    <t xml:space="preserve">固定した数値例で四則演算を検証。テスト一致＝モデル妥当性・設計合格ではありません。</t>
  </si>
  <si>
    <t xml:space="preserve">【固定テスト】初期モデルの既知値を再計算。実際の入力変更には追従しません。</t>
  </si>
  <si>
    <t xml:space="preserve">テスト項目</t>
  </si>
  <si>
    <t xml:space="preserve">入力①</t>
  </si>
  <si>
    <t xml:space="preserve">入力②</t>
  </si>
  <si>
    <t xml:space="preserve">計算値</t>
  </si>
  <si>
    <t xml:space="preserve">照合値</t>
  </si>
  <si>
    <t xml:space="preserve">結果</t>
  </si>
  <si>
    <t xml:space="preserve">機器荷重 500kg×9.8</t>
  </si>
  <si>
    <r>
      <rPr>
        <sz val="11"/>
        <rFont val="Calibri"/>
        <family val="0"/>
        <charset val="1"/>
      </rPr>
      <t xml:space="preserve">M=PL/4</t>
    </r>
    <r>
      <rPr>
        <sz val="11"/>
        <rFont val="Noto Sans CJK SC"/>
        <family val="2"/>
      </rPr>
      <t xml:space="preserve">：</t>
    </r>
    <r>
      <rPr>
        <sz val="11"/>
        <rFont val="Calibri"/>
        <family val="0"/>
        <charset val="1"/>
      </rPr>
      <t xml:space="preserve">P=2,450</t>
    </r>
    <r>
      <rPr>
        <sz val="11"/>
        <rFont val="Noto Sans CJK SC"/>
        <family val="2"/>
      </rPr>
      <t xml:space="preserve">、</t>
    </r>
    <r>
      <rPr>
        <sz val="11"/>
        <rFont val="Calibri"/>
        <family val="0"/>
        <charset val="1"/>
      </rPr>
      <t xml:space="preserve">L=1,000</t>
    </r>
  </si>
  <si>
    <t xml:space="preserve">曲げ応力 M/Z（L65）</t>
  </si>
  <si>
    <r>
      <rPr>
        <sz val="11"/>
        <rFont val="Calibri"/>
        <family val="0"/>
        <charset val="1"/>
      </rPr>
      <t xml:space="preserve">L65</t>
    </r>
    <r>
      <rPr>
        <sz val="11"/>
        <rFont val="Noto Sans CJK SC"/>
        <family val="2"/>
      </rPr>
      <t xml:space="preserve">のたわみ（単純支持・中央）</t>
    </r>
  </si>
  <si>
    <t xml:space="preserve">脚の細長比：K=2、脚長800</t>
  </si>
  <si>
    <t xml:space="preserve">溶接単純せん断：s=4、50mm×2</t>
  </si>
  <si>
    <t xml:space="preserve">水平荷重：W=4900、K=0.6</t>
  </si>
  <si>
    <t xml:space="preserve">アンカー引抜き：ピッチ500</t>
  </si>
  <si>
    <t xml:space="preserve">アンカーせん断：4本等分担</t>
  </si>
  <si>
    <t xml:space="preserve">引張応力度：M12有効断面積</t>
  </si>
  <si>
    <t xml:space="preserve">脚の許容圧縮応力度 fc（λ＞Λ）</t>
  </si>
  <si>
    <t xml:space="preserve">【資料と適用範囲】</t>
  </si>
  <si>
    <r>
      <rPr>
        <b val="true"/>
        <sz val="11"/>
        <color rgb="FF1A2939"/>
        <rFont val="Calibri"/>
        <family val="0"/>
        <charset val="1"/>
      </rPr>
      <t xml:space="preserve">S1</t>
    </r>
    <r>
      <rPr>
        <b val="true"/>
        <sz val="11"/>
        <color rgb="FF1A2939"/>
        <rFont val="Noto Sans CJK SC"/>
        <family val="2"/>
      </rPr>
      <t xml:space="preserve">｜</t>
    </r>
    <r>
      <rPr>
        <b val="true"/>
        <sz val="11"/>
        <color rgb="FF1A2939"/>
        <rFont val="Calibri"/>
        <family val="0"/>
        <charset val="1"/>
      </rPr>
      <t xml:space="preserve">JFE</t>
    </r>
    <r>
      <rPr>
        <b val="true"/>
        <sz val="11"/>
        <color rgb="FF1A2939"/>
        <rFont val="Noto Sans CJK SC"/>
        <family val="2"/>
      </rPr>
      <t xml:space="preserve">スチール「造船用形鋼」等辺山形鋼の断面性能表（記事の参考資料</t>
    </r>
    <r>
      <rPr>
        <b val="true"/>
        <sz val="11"/>
        <color rgb="FF1A2939"/>
        <rFont val="Calibri"/>
        <family val="0"/>
        <charset val="1"/>
      </rPr>
      <t xml:space="preserve">[1]</t>
    </r>
    <r>
      <rPr>
        <b val="true"/>
        <sz val="11"/>
        <color rgb="FF1A2939"/>
        <rFont val="Noto Sans CJK SC"/>
        <family val="2"/>
      </rPr>
      <t xml:space="preserve">）</t>
    </r>
  </si>
  <si>
    <t xml:space="preserve">https://www.jfe-steel.co.jp/products/shipbuilding/catalog/d1j-001.pdf</t>
  </si>
  <si>
    <r>
      <rPr>
        <b val="true"/>
        <sz val="11"/>
        <color rgb="FF1A2939"/>
        <rFont val="Calibri"/>
        <family val="0"/>
        <charset val="1"/>
      </rPr>
      <t xml:space="preserve">S2</t>
    </r>
    <r>
      <rPr>
        <b val="true"/>
        <sz val="11"/>
        <color rgb="FF1A2939"/>
        <rFont val="Noto Sans CJK SC"/>
        <family val="2"/>
      </rPr>
      <t xml:space="preserve">｜日本鉄鋼連盟「</t>
    </r>
    <r>
      <rPr>
        <b val="true"/>
        <sz val="11"/>
        <color rgb="FF1A2939"/>
        <rFont val="Calibri"/>
        <family val="0"/>
        <charset val="1"/>
      </rPr>
      <t xml:space="preserve">JIS G 3192 </t>
    </r>
    <r>
      <rPr>
        <b val="true"/>
        <sz val="11"/>
        <color rgb="FF1A2939"/>
        <rFont val="Noto Sans CJK SC"/>
        <family val="2"/>
      </rPr>
      <t xml:space="preserve">改正案」表</t>
    </r>
    <r>
      <rPr>
        <b val="true"/>
        <sz val="11"/>
        <color rgb="FF1A2939"/>
        <rFont val="Calibri"/>
        <family val="0"/>
        <charset val="1"/>
      </rPr>
      <t xml:space="preserve">8</t>
    </r>
    <r>
      <rPr>
        <b val="true"/>
        <sz val="11"/>
        <color rgb="FF1A2939"/>
        <rFont val="Noto Sans CJK SC"/>
        <family val="2"/>
      </rPr>
      <t xml:space="preserve">（</t>
    </r>
    <r>
      <rPr>
        <b val="true"/>
        <sz val="11"/>
        <color rgb="FF1A2939"/>
        <rFont val="Calibri"/>
        <family val="0"/>
        <charset val="1"/>
      </rPr>
      <t xml:space="preserve">2020</t>
    </r>
    <r>
      <rPr>
        <b val="true"/>
        <sz val="11"/>
        <color rgb="FF1A2939"/>
        <rFont val="Noto Sans CJK SC"/>
        <family val="2"/>
      </rPr>
      <t xml:space="preserve">年度公表の案。現行規格の原本ではない）（記事の参考資料</t>
    </r>
    <r>
      <rPr>
        <b val="true"/>
        <sz val="11"/>
        <color rgb="FF1A2939"/>
        <rFont val="Calibri"/>
        <family val="0"/>
        <charset val="1"/>
      </rPr>
      <t xml:space="preserve">[2]</t>
    </r>
    <r>
      <rPr>
        <b val="true"/>
        <sz val="11"/>
        <color rgb="FF1A2939"/>
        <rFont val="Noto Sans CJK SC"/>
        <family val="2"/>
      </rPr>
      <t xml:space="preserve">）</t>
    </r>
  </si>
  <si>
    <t xml:space="preserve">https://www.jisf.or.jp/business/standard/jis/documents/docs_kouzai004_jis02G3192_20201202.pdf</t>
  </si>
  <si>
    <r>
      <rPr>
        <b val="true"/>
        <sz val="11"/>
        <color rgb="FF1A2939"/>
        <rFont val="Calibri"/>
        <family val="0"/>
        <charset val="1"/>
      </rPr>
      <t xml:space="preserve">S3</t>
    </r>
    <r>
      <rPr>
        <b val="true"/>
        <sz val="11"/>
        <color rgb="FF1A2939"/>
        <rFont val="Noto Sans CJK SC"/>
        <family val="2"/>
      </rPr>
      <t xml:space="preserve">｜国土交通省「公共建築工事標準仕様書（機械設備工事編）令和</t>
    </r>
    <r>
      <rPr>
        <b val="true"/>
        <sz val="11"/>
        <color rgb="FF1A2939"/>
        <rFont val="Calibri"/>
        <family val="0"/>
        <charset val="1"/>
      </rPr>
      <t xml:space="preserve">7</t>
    </r>
    <r>
      <rPr>
        <b val="true"/>
        <sz val="11"/>
        <color rgb="FF1A2939"/>
        <rFont val="Noto Sans CJK SC"/>
        <family val="2"/>
      </rPr>
      <t xml:space="preserve">年版（修補版）」（記事の参考資料</t>
    </r>
    <r>
      <rPr>
        <b val="true"/>
        <sz val="11"/>
        <color rgb="FF1A2939"/>
        <rFont val="Calibri"/>
        <family val="0"/>
        <charset val="1"/>
      </rPr>
      <t xml:space="preserve">[3]</t>
    </r>
    <r>
      <rPr>
        <b val="true"/>
        <sz val="11"/>
        <color rgb="FF1A2939"/>
        <rFont val="Noto Sans CJK SC"/>
        <family val="2"/>
      </rPr>
      <t xml:space="preserve">）</t>
    </r>
  </si>
  <si>
    <t xml:space="preserve">https://www.mlit.go.jp/gobuild/content/001967513.pdf</t>
  </si>
  <si>
    <r>
      <rPr>
        <b val="true"/>
        <sz val="11"/>
        <color rgb="FF1A2939"/>
        <rFont val="Calibri"/>
        <family val="0"/>
        <charset val="1"/>
      </rPr>
      <t xml:space="preserve">S4</t>
    </r>
    <r>
      <rPr>
        <b val="true"/>
        <sz val="11"/>
        <color rgb="FF1A2939"/>
        <rFont val="Noto Sans CJK SC"/>
        <family val="2"/>
      </rPr>
      <t xml:space="preserve">｜日本建築学会構造系論文集「線形座屈解析を用いた鋼構造平面骨組の座屈設計」（記事の参考資料</t>
    </r>
    <r>
      <rPr>
        <b val="true"/>
        <sz val="11"/>
        <color rgb="FF1A2939"/>
        <rFont val="Calibri"/>
        <family val="0"/>
        <charset val="1"/>
      </rPr>
      <t xml:space="preserve">[4]</t>
    </r>
    <r>
      <rPr>
        <b val="true"/>
        <sz val="11"/>
        <color rgb="FF1A2939"/>
        <rFont val="Noto Sans CJK SC"/>
        <family val="2"/>
      </rPr>
      <t xml:space="preserve">）</t>
    </r>
  </si>
  <si>
    <t xml:space="preserve">https://jt.fpark.tmu.ac.jp/sadokuronbun_pdf/02.pdf</t>
  </si>
  <si>
    <t xml:space="preserve">【未判定とする理由】</t>
  </si>
  <si>
    <r>
      <rPr>
        <sz val="10"/>
        <color rgb="FF1A2939"/>
        <rFont val="Calibri"/>
        <family val="0"/>
        <charset val="1"/>
      </rPr>
      <t xml:space="preserve">1. </t>
    </r>
    <r>
      <rPr>
        <sz val="10"/>
        <color rgb="FF1A2939"/>
        <rFont val="Noto Sans CJK SC"/>
        <family val="2"/>
      </rPr>
      <t xml:space="preserve">断面の主軸曲げ・積慣性・ねじり・横座屈は未計算。表の</t>
    </r>
    <r>
      <rPr>
        <sz val="10"/>
        <color rgb="FF1A2939"/>
        <rFont val="Calibri"/>
        <family val="0"/>
        <charset val="1"/>
      </rPr>
      <t xml:space="preserve">Zx</t>
    </r>
    <r>
      <rPr>
        <sz val="10"/>
        <color rgb="FF1A2939"/>
        <rFont val="Noto Sans CJK SC"/>
        <family val="2"/>
      </rPr>
      <t xml:space="preserve">・</t>
    </r>
    <r>
      <rPr>
        <sz val="10"/>
        <color rgb="FF1A2939"/>
        <rFont val="Calibri"/>
        <family val="0"/>
        <charset val="1"/>
      </rPr>
      <t xml:space="preserve">Ix</t>
    </r>
    <r>
      <rPr>
        <sz val="10"/>
        <color rgb="FF1A2939"/>
        <rFont val="Noto Sans CJK SC"/>
        <family val="2"/>
      </rPr>
      <t xml:space="preserve">を使った単軸近似は設計強度と異なります。</t>
    </r>
  </si>
  <si>
    <r>
      <rPr>
        <sz val="10"/>
        <color rgb="FF1A2939"/>
        <rFont val="Calibri"/>
        <family val="0"/>
        <charset val="1"/>
      </rPr>
      <t xml:space="preserve">2. </t>
    </r>
    <r>
      <rPr>
        <sz val="10"/>
        <color rgb="FF1A2939"/>
        <rFont val="Noto Sans CJK SC"/>
        <family val="2"/>
      </rPr>
      <t xml:space="preserve">脚の</t>
    </r>
    <r>
      <rPr>
        <sz val="10"/>
        <color rgb="FF1A2939"/>
        <rFont val="Calibri"/>
        <family val="0"/>
        <charset val="1"/>
      </rPr>
      <t xml:space="preserve">K=2.0</t>
    </r>
    <r>
      <rPr>
        <sz val="10"/>
        <color rgb="FF1A2939"/>
        <rFont val="Noto Sans CJK SC"/>
        <family val="2"/>
      </rPr>
      <t xml:space="preserve">は模型仮定。架台の横剛性・接合の回転・水平荷重下の脚応力・不整等は未評価です。</t>
    </r>
  </si>
  <si>
    <r>
      <rPr>
        <sz val="10"/>
        <color rgb="FF1A2939"/>
        <rFont val="Calibri"/>
        <family val="0"/>
        <charset val="1"/>
      </rPr>
      <t xml:space="preserve">3. </t>
    </r>
    <r>
      <rPr>
        <sz val="10"/>
        <color rgb="FF1A2939"/>
        <rFont val="Noto Sans CJK SC"/>
        <family val="2"/>
      </rPr>
      <t xml:space="preserve">溶接のせん断式は偏心、端部モーメント、繰返し荷重、要求脚長・検査方法を含みません。</t>
    </r>
  </si>
  <si>
    <r>
      <rPr>
        <sz val="10"/>
        <color rgb="FF1A2939"/>
        <rFont val="Calibri"/>
        <family val="0"/>
        <charset val="1"/>
      </rPr>
      <t xml:space="preserve">4. </t>
    </r>
    <r>
      <rPr>
        <sz val="10"/>
        <color rgb="FF1A2939"/>
        <rFont val="Noto Sans CJK SC"/>
        <family val="2"/>
      </rPr>
      <t xml:space="preserve">アンカーは種類、強度、定着、コンクリート強度・縁端、ベースプレート、複合引張せん断等が未評価です。</t>
    </r>
  </si>
  <si>
    <r>
      <rPr>
        <sz val="10"/>
        <color rgb="FF1A2939"/>
        <rFont val="Calibri"/>
        <family val="0"/>
        <charset val="1"/>
      </rPr>
      <t xml:space="preserve">5. </t>
    </r>
    <r>
      <rPr>
        <sz val="10"/>
        <color rgb="FF1A2939"/>
        <rFont val="Noto Sans CJK SC"/>
        <family val="2"/>
      </rPr>
      <t xml:space="preserve">震度</t>
    </r>
    <r>
      <rPr>
        <sz val="10"/>
        <color rgb="FF1A2939"/>
        <rFont val="Calibri"/>
        <family val="0"/>
        <charset val="1"/>
      </rPr>
      <t xml:space="preserve">0.6/0.3</t>
    </r>
    <r>
      <rPr>
        <sz val="10"/>
        <color rgb="FF1A2939"/>
        <rFont val="Noto Sans CJK SC"/>
        <family val="2"/>
      </rPr>
      <t xml:space="preserve">は参考値です（適用する基準・仕様書の原本での確認はしていません）。設備用途・建物高さ・設置階・地域係数・特記仕様などによって変わります。</t>
    </r>
  </si>
  <si>
    <r>
      <rPr>
        <sz val="10"/>
        <color rgb="FF1A2939"/>
        <rFont val="Calibri"/>
        <family val="0"/>
        <charset val="1"/>
      </rPr>
      <t xml:space="preserve">6. </t>
    </r>
    <r>
      <rPr>
        <sz val="10"/>
        <color rgb="FF1A2939"/>
        <rFont val="Noto Sans CJK SC"/>
        <family val="2"/>
      </rPr>
      <t xml:space="preserve">許容応力度</t>
    </r>
    <r>
      <rPr>
        <sz val="10"/>
        <color rgb="FF1A2939"/>
        <rFont val="Calibri"/>
        <family val="0"/>
        <charset val="1"/>
      </rPr>
      <t xml:space="preserve">F/1.5</t>
    </r>
    <r>
      <rPr>
        <sz val="10"/>
        <color rgb="FF1A2939"/>
        <rFont val="Noto Sans CJK SC"/>
        <family val="2"/>
      </rPr>
      <t xml:space="preserve">、</t>
    </r>
    <r>
      <rPr>
        <sz val="10"/>
        <color rgb="FF1A2939"/>
        <rFont val="Calibri"/>
        <family val="0"/>
        <charset val="1"/>
      </rPr>
      <t xml:space="preserve">F/(1.5√3)</t>
    </r>
    <r>
      <rPr>
        <sz val="10"/>
        <color rgb="FF1A2939"/>
        <rFont val="Noto Sans CJK SC"/>
        <family val="2"/>
      </rPr>
      <t xml:space="preserve">、長期許容圧縮応力度の式、</t>
    </r>
    <r>
      <rPr>
        <sz val="10"/>
        <color rgb="FF1A2939"/>
        <rFont val="Calibri"/>
        <family val="0"/>
        <charset val="1"/>
      </rPr>
      <t xml:space="preserve">L/300</t>
    </r>
    <r>
      <rPr>
        <sz val="10"/>
        <color rgb="FF1A2939"/>
        <rFont val="Noto Sans CJK SC"/>
        <family val="2"/>
      </rPr>
      <t xml:space="preserve">は参考比較です。設計基準で適用が決まるまでは合否に使えません。</t>
    </r>
  </si>
  <si>
    <r>
      <rPr>
        <sz val="10"/>
        <color rgb="FF1A2939"/>
        <rFont val="Calibri"/>
        <family val="0"/>
        <charset val="1"/>
      </rPr>
      <t xml:space="preserve">7. </t>
    </r>
    <r>
      <rPr>
        <sz val="10"/>
        <color rgb="FF1A2939"/>
        <rFont val="Noto Sans CJK SC"/>
        <family val="2"/>
      </rPr>
      <t xml:space="preserve">架台自重・支持位置・配管荷重・振動・衝撃・疲労・基礎の安全性を計算に含んでいません。</t>
    </r>
  </si>
  <si>
    <t xml:space="preserve">静的な固定テスト11項目に加え、複数入力値の独立再計算・不正入力テストを実行しています（結果は「検証記録」）。入力正常でも実機の安全性は未判定です。</t>
  </si>
  <si>
    <r>
      <rPr>
        <b val="true"/>
        <sz val="11"/>
        <color rgb="FF1A2939"/>
        <rFont val="Calibri"/>
        <family val="0"/>
        <charset val="1"/>
      </rPr>
      <t xml:space="preserve">S5</t>
    </r>
    <r>
      <rPr>
        <b val="true"/>
        <sz val="11"/>
        <color rgb="FF1A2939"/>
        <rFont val="Noto Sans CJK SC"/>
        <family val="2"/>
      </rPr>
      <t xml:space="preserve">｜日本溶接協会「溶接管理技術者</t>
    </r>
    <r>
      <rPr>
        <b val="true"/>
        <sz val="11"/>
        <color rgb="FF1A2939"/>
        <rFont val="Calibri"/>
        <family val="0"/>
        <charset val="1"/>
      </rPr>
      <t xml:space="preserve">2</t>
    </r>
    <r>
      <rPr>
        <b val="true"/>
        <sz val="11"/>
        <color rgb="FF1A2939"/>
        <rFont val="Noto Sans CJK SC"/>
        <family val="2"/>
      </rPr>
      <t xml:space="preserve">級 電子化教材」（記事の参考資料</t>
    </r>
    <r>
      <rPr>
        <b val="true"/>
        <sz val="11"/>
        <color rgb="FF1A2939"/>
        <rFont val="Calibri"/>
        <family val="0"/>
        <charset val="1"/>
      </rPr>
      <t xml:space="preserve">[5]</t>
    </r>
    <r>
      <rPr>
        <b val="true"/>
        <sz val="11"/>
        <color rgb="FF1A2939"/>
        <rFont val="Noto Sans CJK SC"/>
        <family val="2"/>
      </rPr>
      <t xml:space="preserve">）</t>
    </r>
  </si>
  <si>
    <t xml:space="preserve">https://www-it.jwes.or.jp/we2/pageindices/index195.html</t>
  </si>
  <si>
    <r>
      <rPr>
        <b val="true"/>
        <sz val="11"/>
        <color rgb="FF1A2939"/>
        <rFont val="Calibri"/>
        <family val="0"/>
        <charset val="1"/>
      </rPr>
      <t xml:space="preserve">S6</t>
    </r>
    <r>
      <rPr>
        <b val="true"/>
        <sz val="11"/>
        <color rgb="FF1A2939"/>
        <rFont val="Noto Sans CJK SC"/>
        <family val="2"/>
      </rPr>
      <t xml:space="preserve">｜原子力規制庁 公開資料内の</t>
    </r>
    <r>
      <rPr>
        <b val="true"/>
        <sz val="11"/>
        <color rgb="FF1A2939"/>
        <rFont val="Calibri"/>
        <family val="0"/>
        <charset val="1"/>
      </rPr>
      <t xml:space="preserve">JIS B 1082</t>
    </r>
    <r>
      <rPr>
        <b val="true"/>
        <sz val="11"/>
        <color rgb="FF1A2939"/>
        <rFont val="Noto Sans CJK SC"/>
        <family val="2"/>
      </rPr>
      <t xml:space="preserve">によるねじの有効断面積表（記事の参考資料</t>
    </r>
    <r>
      <rPr>
        <b val="true"/>
        <sz val="11"/>
        <color rgb="FF1A2939"/>
        <rFont val="Calibri"/>
        <family val="0"/>
        <charset val="1"/>
      </rPr>
      <t xml:space="preserve">[6]</t>
    </r>
    <r>
      <rPr>
        <b val="true"/>
        <sz val="11"/>
        <color rgb="FF1A2939"/>
        <rFont val="Noto Sans CJK SC"/>
        <family val="2"/>
      </rPr>
      <t xml:space="preserve">）</t>
    </r>
  </si>
  <si>
    <t xml:space="preserve">https://www2.nra.go.jp/data/000423005.pdf</t>
  </si>
  <si>
    <r>
      <rPr>
        <b val="true"/>
        <sz val="17"/>
        <color rgb="FFFFFFFF"/>
        <rFont val="Calibri"/>
        <family val="0"/>
        <charset val="1"/>
      </rPr>
      <t xml:space="preserve">06</t>
    </r>
    <r>
      <rPr>
        <b val="true"/>
        <sz val="17"/>
        <color rgb="FFFFFFFF"/>
        <rFont val="Noto Sans CJK SC"/>
        <family val="2"/>
      </rPr>
      <t xml:space="preserve">｜計算テンプレート　独立テスト・反証記録</t>
    </r>
  </si>
  <si>
    <t xml:space="preserve">固定スナップショット（2026-11-03実施）。このシートは検証時の結果であり、現在の入力値を変えても更新されません。計算モデルの設計適用性は別問題です。</t>
  </si>
  <si>
    <t xml:space="preserve">正常入力</t>
  </si>
  <si>
    <t xml:space="preserve">異常入力</t>
  </si>
  <si>
    <t xml:space="preserve">総試験数</t>
  </si>
  <si>
    <t xml:space="preserve">一致/検出数</t>
  </si>
  <si>
    <t xml:space="preserve">不一致数</t>
  </si>
  <si>
    <t xml:space="preserve">全件通過</t>
  </si>
  <si>
    <t xml:space="preserve">No</t>
  </si>
  <si>
    <t xml:space="preserve">分類</t>
  </si>
  <si>
    <t xml:space="preserve">試験条件（変更した入力セル）</t>
  </si>
  <si>
    <t xml:space="preserve">独立σ</t>
  </si>
  <si>
    <t xml:space="preserve">実測σ</t>
  </si>
  <si>
    <t xml:space="preserve">独立δ</t>
  </si>
  <si>
    <t xml:space="preserve">実測δ</t>
  </si>
  <si>
    <t xml:space="preserve">独立アンカー引抜</t>
  </si>
  <si>
    <t xml:space="preserve">実測アンカー引抜</t>
  </si>
  <si>
    <t xml:space="preserve">実施した照合</t>
  </si>
  <si>
    <t xml:space="preserve">入力状態</t>
  </si>
  <si>
    <t xml:space="preserve">正常条件</t>
  </si>
  <si>
    <t xml:space="preserve">標準500kg / </t>
  </si>
  <si>
    <r>
      <rPr>
        <sz val="9"/>
        <color rgb="FF1A2939"/>
        <rFont val="Calibri"/>
        <family val="0"/>
        <charset val="1"/>
      </rPr>
      <t xml:space="preserve">37</t>
    </r>
    <r>
      <rPr>
        <sz val="9"/>
        <color rgb="FF1A2939"/>
        <rFont val="Noto Sans CJK SC"/>
        <family val="2"/>
      </rPr>
      <t xml:space="preserve">セル照合＋計算書</t>
    </r>
    <r>
      <rPr>
        <sz val="9"/>
        <color rgb="FF1A2939"/>
        <rFont val="Calibri"/>
        <family val="0"/>
        <charset val="1"/>
      </rPr>
      <t xml:space="preserve">15</t>
    </r>
    <r>
      <rPr>
        <sz val="9"/>
        <color rgb="FF1A2939"/>
        <rFont val="Noto Sans CJK SC"/>
        <family val="2"/>
      </rPr>
      <t xml:space="preserve">セル</t>
    </r>
  </si>
  <si>
    <t xml:space="preserve">入力正常</t>
  </si>
  <si>
    <t xml:space="preserve">PASS</t>
  </si>
  <si>
    <t xml:space="preserve">梁L50 / B16=L-50×50×6</t>
  </si>
  <si>
    <t xml:space="preserve">脚L50 / B17=L-50×50×6</t>
  </si>
  <si>
    <t xml:space="preserve">両方L50 / B16=L-50×50×6; B17=L-50×50×6</t>
  </si>
  <si>
    <t xml:space="preserve">1000kg / B7=1000</t>
  </si>
  <si>
    <t xml:space="preserve">250kg / B7=250</t>
  </si>
  <si>
    <t xml:space="preserve">微小荷重1kg / B7=1</t>
  </si>
  <si>
    <t xml:space="preserve">重力9.80665 / B8=9.80665</t>
  </si>
  <si>
    <t xml:space="preserve">梁分担0.2 / B9=0.2</t>
  </si>
  <si>
    <t xml:space="preserve">梁分担1 / B9=1</t>
  </si>
  <si>
    <t xml:space="preserve">脚分担0.15 / B18=0.15</t>
  </si>
  <si>
    <t xml:space="preserve">脚分担1 / B18=1</t>
  </si>
  <si>
    <t xml:space="preserve">スパン400 / B13=400</t>
  </si>
  <si>
    <t xml:space="preserve">スパン1500 / B13=1500</t>
  </si>
  <si>
    <t xml:space="preserve">ヤング率210000 / B21=210000</t>
  </si>
  <si>
    <t xml:space="preserve">比較F=205 / B22=205</t>
  </si>
  <si>
    <t xml:space="preserve">たわみ分母500 / B23=500</t>
  </si>
  <si>
    <t xml:space="preserve">脚係数1 / B20=1</t>
  </si>
  <si>
    <t xml:space="preserve">脚係数0.5 / B20=0.5</t>
  </si>
  <si>
    <t xml:space="preserve">脚係数3 / B20=3</t>
  </si>
  <si>
    <t xml:space="preserve">溶接脚長5 / B26=5</t>
  </si>
  <si>
    <t xml:space="preserve">溶接長100 / B27=100</t>
  </si>
  <si>
    <t xml:space="preserve">溶接線1本 / B28=1</t>
  </si>
  <si>
    <t xml:space="preserve">溶接控除1.5 / B29=1.5</t>
  </si>
  <si>
    <t xml:space="preserve">水平震度0 / B32=0</t>
  </si>
  <si>
    <t xml:space="preserve">水平震度0.2 / B32=0.2</t>
  </si>
  <si>
    <t xml:space="preserve">鉛直震度0 / B33=0</t>
  </si>
  <si>
    <t xml:space="preserve">鉛直震度0.9 / B33=0.9</t>
  </si>
  <si>
    <t xml:space="preserve">重心高さ1400 / B34=1400</t>
  </si>
  <si>
    <t xml:space="preserve">奥行800でピッチ700 / B14=800; B35=700; B36=350</t>
  </si>
  <si>
    <t xml:space="preserve">重心位置100 / B36=100</t>
  </si>
  <si>
    <t xml:space="preserve">重心位置400 / B36=400</t>
  </si>
  <si>
    <t xml:space="preserve">引張側ボルト1 / B37=1</t>
  </si>
  <si>
    <t xml:space="preserve">せん断ボルト2 / B38=2</t>
  </si>
  <si>
    <t xml:space="preserve">ねじ面積100 / B39=100</t>
  </si>
  <si>
    <t xml:space="preserve">メーカー耐力を追加 / B40=3000; B41=1000</t>
  </si>
  <si>
    <t xml:space="preserve">立上り高さ500 / B15=500; B19=500</t>
  </si>
  <si>
    <t xml:space="preserve">無転倒方向力 / B32=0; B33=0</t>
  </si>
  <si>
    <t xml:space="preserve">乱数固定#01 / B7=299.312; B8=9.9946; B9=0.8252; B13=325.78; B14=608.136; B15=830.101; B16=L-50×50×6; B17=L-50×50×6; B18=0.5075; B19=438.87; B20=1.0678; B21=202528.23; B22=222.02; B23=528; B26=3.64; B27=141.48; B28=4; B29=1.75; B32=0.2427; B33=0.0939; B34=440.43; B35=232.65; B36=50.7; B37=4; B38=4; B39=89.94</t>
  </si>
  <si>
    <t xml:space="preserve">乱数固定#02 / B7=1254.503; B8=9.5979; B9=0.3192; B13=803.423; B14=576.159; B15=1250.558; B16=L-65×65×6; B17=L-50×50×6; B18=0.4916; B19=314.42; B20=3.0886; B21=206303.84; B22=206.67; B23=706; B26=2.91; B27=136.97; B28=2; B29=1.74; B32=0.1079; B33=0.3235; B34=1609.6; B35=361.83; B36=37.6; B37=3; B38=4; B39=167.737</t>
  </si>
  <si>
    <t xml:space="preserve">乱数固定#03 / B7=1237.691; B8=9.6079; B9=0.9356; B13=1181.099; B14=974.817; B15=1763.877; B16=L-65×65×6; B17=L-50×50×6; B18=0.6683; B19=1264.4; B20=2.7058; B21=199826.72; B22=292.01; B23=706; B26=3.95; B27=92.7; B28=2; B29=0.96; B32=0.8353; B33=0.519; B34=1924.54; B35=881.55; B36=787.15; B37=3; B38=4; B39=155.81</t>
  </si>
  <si>
    <t xml:space="preserve">乱数固定#04 / B7=550.249; B8=9.7695; B9=0.3179; B13=2083.191; B14=587.705; B15=1742.65; B16=L-65×65×6; B17=L-65×65×6; B18=0.2072; B19=486.33; B20=2.0643; B21=184696.3; B22=205.0; B23=559; B26=3.83; B27=142.57; B28=2; B29=0.55; B32=0.1727; B33=0.6569; B34=1074.28; B35=298.02; B36=264.64; B37=2; B38=4; B39=65.214</t>
  </si>
  <si>
    <t xml:space="preserve">乱数固定#05 / B7=1140.335; B8=9.8073; B9=0.8017; B13=726.074; B14=1175.596; B15=1792.353; B16=L-65×65×6; B17=L-50×50×6; B18=0.8764; B19=1024.72; B20=2.8212; B21=214848.56; B22=287.03; B23=295; B26=3.99; B27=107.86; B28=4; B29=0.33; B32=0.559; B33=0.0522; B34=1660.66; B35=1113.46; B36=1061.56; B37=4; B38=4; B39=78.272</t>
  </si>
  <si>
    <t xml:space="preserve">乱数固定#06 / B7=100.679; B8=9.6467; B9=0.8972; B13=1352.419; B14=812.848; B15=1250.387; B16=L-50×50×6; B17=L-50×50×6; B18=0.8537; B19=1084.42; B20=1.3517; B21=194870.94; B22=288.63; B23=260; B26=4.92; B27=157.41; B28=1; B29=0.03; B32=0.0605; B33=0.3696; B34=1767.89; B35=473.25; B36=421.18; B37=1; B38=4; B39=131.508</t>
  </si>
  <si>
    <t xml:space="preserve">乱数固定#07 / B7=849.538; B8=9.5366; B9=0.992; B13=753.35; B14=643.243; B15=1077.335; B16=L-50×50×6; B17=L-50×50×6; B18=0.5015; B19=820.79; B20=2.3746; B21=191127.19; B22=273.93; B23=387; B26=3.43; B27=131.24; B28=2; B29=0.97; B32=0.958; B33=0.411; B34=458.34; B35=332.9; B36=304.64; B37=2; B38=4; B39=93.595</t>
  </si>
  <si>
    <t xml:space="preserve">乱数固定#08 / B7=736.528; B8=9.6102; B9=0.4571; B13=1866.354; B14=1105.647; B15=1198.523; B16=L-65×65×6; B17=L-65×65×6; B18=0.5169; B19=1176.81; B20=3.1291; B21=205244.72; B22=270.55; B23=779; B26=4.5; B27=135.66; B28=1; B29=1.27; B32=0.5624; B33=0.5517; B34=1988.81; B35=903.41; B36=298.16; B37=1; B38=4; B39=110.004</t>
  </si>
  <si>
    <t xml:space="preserve">乱数固定#09 / B7=388.63; B8=9.6497; B9=0.5831; B13=439.527; B14=1034.267; B15=1063.375; B16=L-50×50×6; B17=L-65×65×6; B18=0.297; B19=707.62; B20=2.9354; B21=193429.42; B22=272.76; B23=743; B26=4.91; B27=134.89; B28=3; B29=1.9; B32=0.1763; B33=0.5689; B34=1580.49; B35=901.19; B36=611.08; B37=2; B38=4; B39=167.515</t>
  </si>
  <si>
    <t xml:space="preserve">乱数固定#10 / B7=995.005; B8=9.5065; B9=0.4187; B13=2336.813; B14=579.354; B15=680.55; B16=L-65×65×6; B17=L-50×50×6; B18=0.1656; B19=216.45; B20=3.3302; B21=180828.58; B22=275.06; B23=733; B26=3.81; B27=111.98; B28=1; B29=1.38; B32=0.947; B33=0.3662; B34=1526.81; B35=365.26; B36=230.96; B37=4; B38=4; B39=166.224</t>
  </si>
  <si>
    <t xml:space="preserve">乱数固定#11 / B7=1071.955; B8=9.7373; B9=0.3579; B13=877.393; B14=902.971; B15=1391.532; B16=L-50×50×6; B17=L-50×50×6; B18=0.6657; B19=339.4; B20=0.5658; B21=196753.29; B22=232.31; B23=526; B26=4.11; B27=59.11; B28=2; B29=0.24; B32=0.3743; B33=0.7993; B34=1190.31; B35=539.74; B36=314.24; B37=1; B38=4; B39=133.542</t>
  </si>
  <si>
    <t xml:space="preserve">乱数固定#12 / B7=1089.76; B8=9.9035; B9=0.5769; B13=1968.18; B14=975.122; B15=1417.059; B16=L-65×65×6; B17=L-50×50×6; B18=0.6668; B19=1332.58; B20=3.1715; B21=207577.88; B22=258.01; B23=366; B26=4.39; B27=73.0; B28=4; B29=1.41; B32=0.3591; B33=0.4598; B34=955.55; B35=943.53; B36=757.83; B37=3; B38=4; B39=68.351</t>
  </si>
  <si>
    <t xml:space="preserve">乱数固定#13 / B7=1103.543; B8=9.8417; B9=0.2123; B13=717.561; B14=1114.691; B15=1462.812; B16=L-65×65×6; B17=L-50×50×6; B18=0.4362; B19=1228.4; B20=1.8503; B21=188927.97; B22=268.87; B23=668; B26=4.93; B27=103.04; B28=4; B29=0.27; B32=0.7626; B33=0.2838; B34=1754.07; B35=505.02; B36=212.99; B37=2; B38=4; B39=107.675</t>
  </si>
  <si>
    <t xml:space="preserve">乱数固定#14 / B7=1119.361; B8=9.5507; B9=0.2437; B13=688.973; B14=604.316; B15=815.083; B16=L-50×50×6; B17=L-65×65×6; B18=0.6621; B19=653.55; B20=1.8455; B21=208560.61; B22=245.22; B23=420; B26=2.76; B27=48.21; B28=2; B29=1.28; B32=0.3162; B33=0.6838; B34=2180.5; B35=232.05; B36=163.57; B37=4; B38=4; B39=80.907</t>
  </si>
  <si>
    <t xml:space="preserve">乱数固定#15 / B7=983.193; B8=9.6474; B9=0.5055; B13=768.331; B14=732.862; B15=575.375; B16=L-50×50×6; B17=L-65×65×6; B18=0.6645; B19=372.67; B20=2.3791; B21=201560.01; B22=236.82; B23=535; B26=3.41; B27=155.88; B28=1; B29=0.45; B32=0.6197; B33=0.1609; B34=1464.63; B35=174.66; B36=62.38; B37=3; B38=4; B39=74.627</t>
  </si>
  <si>
    <t xml:space="preserve">乱数固定#16 / B7=890.897; B8=9.8744; B9=0.7721; B13=1039.642; B14=1183.0; B15=602.663; B16=L-50×50×6; B17=L-50×50×6; B18=0.1861; B19=515.69; B20=3.0651; B21=197774.9; B22=254.85; B23=659; B26=4.46; B27=57.63; B28=3; B29=1.81; B32=0.9781; B33=0.4274; B34=1267.78; B35=964.42; B36=942.98; B37=2; B38=4; B39=129.167</t>
  </si>
  <si>
    <t xml:space="preserve">乱数固定#17 / B7=385.491; B8=9.5078; B9=0.5735; B13=2131.132; B14=1063.277; B15=1250.678; B16=L-50×50×6; B17=L-65×65×6; B18=0.4444; B19=554.27; B20=2.5224; B21=212024.66; B22=212.3; B23=548; B26=4.28; B27=114.42; B28=1; B29=0.74; B32=0.1939; B33=0.0216; B34=1464.21; B35=729.77; B36=514.02; B37=3; B38=4; B39=93.654</t>
  </si>
  <si>
    <t xml:space="preserve">乱数固定#18 / B7=1452.368; B8=9.5901; B9=0.2813; B13=531.515; B14=1020.519; B15=1799.654; B16=L-50×50×6; B17=L-65×65×6; B18=0.859; B19=1145.94; B20=2.4177; B21=202108.76; B22=262.54; B23=307; B26=4.41; B27=59.52; B28=1; B29=1.05; B32=0.1405; B33=0.0296; B34=518.4; B35=395.69; B36=289.16; B37=1; B38=4; B39=144.351</t>
  </si>
  <si>
    <t xml:space="preserve">乱数固定#19 / B7=487.88; B8=9.7318; B9=0.1032; B13=370.356; B14=873.919; B15=640.207; B16=L-65×65×6; B17=L-50×50×6; B18=0.8489; B19=479.26; B20=3.0102; B21=210595.11; B22=281.5; B23=618; B26=2.58; B27=98.43; B28=3; B29=0.34; B32=0.2225; B33=0.3646; B34=574.08; B35=563.79; B36=216.79; B37=3; B38=4; B39=83.936</t>
  </si>
  <si>
    <t xml:space="preserve">乱数固定#20 / B7=1089.032; B8=9.7914; B9=0.4855; B13=2292.502; B14=1083.583; B15=1752.012; B16=L-65×65×6; B17=L-50×50×6; B18=0.808; B19=1716.49; B20=1.1552; B21=195935.4; B22=241.84; B23=498; B26=3.21; B27=60.65; B28=2; B29=1.22; B32=0.9111; B33=0.1701; B34=846.14; B35=556.71; B36=133.56; B37=2; B38=4; B39=115.03</t>
  </si>
  <si>
    <t xml:space="preserve">乱数固定#21 / B7=1456.537; B8=9.5371; B9=0.0953; B13=1924.024; B14=811.106; B15=1270.756; B16=L-65×65×6; B17=L-65×65×6; B18=0.6646; B19=941.21; B20=0.6803; B21=209814.28; B22=279.43; B23=773; B26=3.14; B27=158.11; B28=4; B29=1.29; B32=0.5036; B33=0.3461; B34=820.19; B35=362.43; B36=229.41; B37=2; B38=4; B39=101.289</t>
  </si>
  <si>
    <t xml:space="preserve">乱数固定#22 / B7=589.701; B8=9.5598; B9=0.6108; B13=2195.588; B14=691.931; B15=1140.045; B16=L-65×65×6; B17=L-50×50×6; B18=0.298; B19=260.26; B20=3.25; B21=209270.75; B22=254.87; B23=563; B26=4.86; B27=71.39; B28=1; B29=1.03; B32=0.3298; B33=0.1741; B34=1751.06; B35=492.42; B36=435.07; B37=3; B38=4; B39=85.078</t>
  </si>
  <si>
    <t xml:space="preserve">乱数固定#23 / B7=115.932; B8=9.7066; B9=0.9354; B13=1112.286; B14=949.964; B15=1611.877; B16=L-65×65×6; B17=L-50×50×6; B18=0.1911; B19=1393.17; B20=0.9784; B21=181199.63; B22=239.91; B23=790; B26=2.71; B27=67.16; B28=4; B29=0.76; B32=0.7899; B33=0.1142; B34=1609.39; B35=175.05; B36=14.11; B37=1; B38=4; B39=137.259</t>
  </si>
  <si>
    <t xml:space="preserve">乱数固定#24 / B7=626.704; B8=9.8827; B9=0.5271; B13=2348.603; B14=560.59; B15=1627.63; B16=L-50×50×6; B17=L-50×50×6; B18=0.7683; B19=569.23; B20=3.4965; B21=187503.88; B22=289.5; B23=758; B26=3.17; B27=124.75; B28=3; B29=1.95; B32=0.7838; B33=0.5931; B34=1575.39; B35=381.85; B36=23.77; B37=1; B38=4; B39=115.227</t>
  </si>
  <si>
    <t xml:space="preserve">乱数固定#25 / B7=456.365; B8=9.8475; B9=0.0616; B13=1958.276; B14=1141.705; B15=577.628; B16=L-65×65×6; B17=L-50×50×6; B18=0.6614; B19=345.65; B20=1.8208; B21=204608.19; B22=241.12; B23=757; B26=4.98; B27=70.39; B28=3; B29=0.69; B32=0.2732; B33=0.6955; B34=1464.27; B35=664.72; B36=26.42; B37=3; B38=4; B39=103.443</t>
  </si>
  <si>
    <t xml:space="preserve">乱数固定#26 / B7=1336.753; B8=9.7566; B9=0.0669; B13=1654.824; B14=1010.22; B15=652.552; B16=L-65×65×6; B17=L-50×50×6; B18=0.9588; B19=219.41; B20=1.4072; B21=192444.61; B22=212.48; B23=489; B26=4.69; B27=124.58; B28=4; B29=1.85; B32=0.4685; B33=0.41; B34=1880.88; B35=500.9; B36=73.22; B37=2; B38=4; B39=147.677</t>
  </si>
  <si>
    <t xml:space="preserve">乱数固定#27 / B7=1027.656; B8=9.9023; B9=0.7349; B13=1038.13; B14=1065.655; B15=503.748; B16=L-65×65×6; B17=L-65×65×6; B18=0.9193; B19=398.82; B20=0.8866; B21=197454.16; B22=273.54; B23=634; B26=4.43; B27=103.52; B28=3; B29=1.41; B32=0.6375; B33=0.289; B34=527.97; B35=709.12; B36=22.83; B37=1; B38=4; B39=133.988</t>
  </si>
  <si>
    <t xml:space="preserve">乱数固定#28 / B7=414.033; B8=9.8636; B9=0.5111; B13=688.409; B14=683.127; B15=546.543; B16=L-50×50×6; B17=L-50×50×6; B18=0.3252; B19=238.33; B20=2.1024; B21=182210.74; B22=254.02; B23=421; B26=4.13; B27=94.36; B28=2; B29=1.23; B32=0.3478; B33=0.7411; B34=1757.67; B35=409.68; B36=54.8; B37=3; B38=4; B39=75.83</t>
  </si>
  <si>
    <t xml:space="preserve">乱数固定#29 / B7=1071.801; B8=9.8196; B9=0.1514; B13=384.041; B14=1135.202; B15=1091.618; B16=L-50×50×6; B17=L-65×65×6; B18=0.1235; B19=794.41; B20=0.8807; B21=192864.66; B22=217.83; B23=768; B26=2.79; B27=117.35; B28=2; B29=0.26; B32=0.375; B33=0.6342; B34=349.52; B35=822.13; B36=770.42; B37=4; B38=4; B39=66.626</t>
  </si>
  <si>
    <t xml:space="preserve">乱数固定#30 / B7=92.875; B8=9.9175; B9=0.8805; B13=2250.33; B14=988.556; B15=1377.317; B16=L-50×50×6; B17=L-50×50×6; B18=0.6831; B19=906.17; B20=1.4135; B21=196278.65; B22=298.44; B23=327; B26=3.17; B27=90.85; B28=3; B29=0.3; B32=0.4547; B33=0.7933; B34=784.41; B35=796.28; B36=138.44; B37=2; B38=4; B39=98.67</t>
  </si>
  <si>
    <t xml:space="preserve">乱数固定#31 / B7=92.857; B8=9.7017; B9=0.9154; B13=496.963; B14=1120.133; B15=1537.857; B16=L-50×50×6; B17=L-65×65×6; B18=0.1839; B19=417.23; B20=1.7971; B21=211536.04; B22=284.99; B23=760; B26=4.68; B27=144.3; B28=3; B29=1.49; B32=0.6585; B33=0.3627; B34=1956.64; B35=694.88; B36=127.2; B37=4; B38=4; B39=104.293</t>
  </si>
  <si>
    <t xml:space="preserve">乱数固定#32 / B7=360.439; B8=9.8602; B9=0.3509; B13=518.392; B14=1160.688; B15=1743.278; B16=L-50×50×6; B17=L-50×50×6; B18=0.1397; B19=614.03; B20=1.2489; B21=201269.74; B22=222.64; B23=426; B26=2.9; B27=65.57; B28=1; B29=0.07; B32=0.2721; B33=0.2609; B34=2007.99; B35=904.46; B36=118.27; B37=3; B38=4; B39=143.104</t>
  </si>
  <si>
    <t xml:space="preserve">乱数固定#33 / B7=731.435; B8=9.9186; B9=0.2278; B13=959.786; B14=779.058; B15=873.065; B16=L-65×65×6; B17=L-50×50×6; B18=0.3709; B19=610.76; B20=3.3441; B21=192223.28; B22=295.69; B23=622; B26=4.4; B27=63.7; B28=3; B29=0.39; B32=0.6159; B33=0.0272; B34=1524.1; B35=634.43; B36=601.67; B37=1; B38=4; B39=133.11</t>
  </si>
  <si>
    <t xml:space="preserve">乱数固定#34 / B7=236.222; B8=9.6596; B9=0.431; B13=2121.142; B14=658.125; B15=1210.205; B16=L-50×50×6; B17=L-50×50×6; B18=0.561; B19=880.58; B20=3.2925; B21=208528.66; B22=214.62; B23=262; B26=3.71; B27=158.3; B28=2; B29=0.54; B32=0.9127; B33=0.7646; B34=1733.38; B35=244.86; B36=171.6; B37=2; B38=4; B39=163.334</t>
  </si>
  <si>
    <t xml:space="preserve">乱数固定#35 / B7=1174.803; B8=9.8365; B9=0.372; B13=2449.686; B14=884.642; B15=792.411; B16=L-50×50×6; B17=L-65×65×6; B18=0.9143; B19=330.3; B20=2.2311; B21=208432.45; B22=269.31; B23=375; B26=3.21; B27=54.03; B28=4; B29=1.9; B32=0.6238; B33=0.7414; B34=1945.45; B35=450.09; B36=406.14; B37=4; B38=4; B39=104.414</t>
  </si>
  <si>
    <t xml:space="preserve">乱数固定#36 / B7=1415.323; B8=9.7876; B9=0.3344; B13=827.633; B14=1085.835; B15=1509.797; B16=L-65×65×6; B17=L-65×65×6; B18=0.9417; B19=203.65; B20=3.2421; B21=190900.93; B22=274.36; B23=764; B26=4.78; B27=135.73; B28=3; B29=0.36; B32=0.5615; B33=0.3317; B34=1127.17; B35=914.8; B36=272.68; B37=1; B38=4; B39=142.694</t>
  </si>
  <si>
    <t xml:space="preserve">乱数固定#37 / B7=913.647; B8=9.6774; B9=0.5547; B13=1700.932; B14=641.652; B15=1241.071; B16=L-65×65×6; B17=L-50×50×6; B18=0.3179; B19=267.51; B20=3.0996; B21=207191.15; B22=262.11; B23=305; B26=3.49; B27=74.31; B28=3; B29=0.01; B32=0.3738; B33=0.6525; B34=1064.63; B35=611.92; B36=401.2; B37=3; B38=4; B39=75.578</t>
  </si>
  <si>
    <t xml:space="preserve">乱数固定#38 / B7=709.772; B8=9.5504; B9=0.7826; B13=1841.746; B14=1045.604; B15=629.223; B16=L-50×50×6; B17=L-50×50×6; B18=0.6248; B19=606.08; B20=1.7351; B21=204888.45; B22=250.71; B23=767; B26=4.52; B27=71.78; B28=1; B29=1.96; B32=0.6564; B33=0.0338; B34=1148.08; B35=798.35; B36=199.77; B37=3; B38=4; B39=153.206</t>
  </si>
  <si>
    <t xml:space="preserve">乱数固定#39 / B7=86.241; B8=9.7333; B9=0.1992; B13=1732.418; B14=582.696; B15=928.299; B16=L-50×50×6; B17=L-50×50×6; B18=0.7808; B19=886.82; B20=3.385; B21=202637.14; B22=237.01; B23=591; B26=2.8; B27=65.38; B28=4; B29=1.83; B32=0.9961; B33=0.2644; B34=1891.61; B35=221.88; B36=84.26; B37=3; B38=4; B39=160.659</t>
  </si>
  <si>
    <t xml:space="preserve">乱数固定#40 / B7=1302.286; B8=9.8841; B9=0.1755; B13=1867.565; B14=1087.532; B15=1178.967; B16=L-50×50×6; B17=L-50×50×6; B18=0.8578; B19=670.36; B20=2.5573; B21=214652.96; B22=273.16; B23=354; B26=4.86; B27=130.82; B28=3; B29=1.67; B32=0.4814; B33=0.4505; B34=547.06; B35=1039.19; B36=433.96; B37=2; B38=4; B39=160.849</t>
  </si>
  <si>
    <t xml:space="preserve">乱数固定#41 / B7=296.902; B8=9.5854; B9=0.3721; B13=622.872; B14=636.684; B15=1736.427; B16=L-50×50×6; B17=L-50×50×6; B18=0.258; B19=641.35; B20=2.0168; B21=198521.77; B22=248.57; B23=392; B26=4.41; B27=46.69; B28=3; B29=1.5; B32=0.4128; B33=0.1714; B34=1941.41; B35=352.76; B36=197.13; B37=4; B38=4; B39=108.258</t>
  </si>
  <si>
    <t xml:space="preserve">乱数固定#42 / B7=259.045; B8=9.809; B9=0.7795; B13=1097.73; B14=656.286; B15=1222.65; B16=L-50×50×6; B17=L-50×50×6; B18=0.4967; B19=422.53; B20=3.3656; B21=192366.04; B22=294.57; B23=404; B26=4.41; B27=80.79; B28=3; B29=0.92; B32=0.1626; B33=0.5726; B34=1076.89; B35=454.47; B36=250.34; B37=1; B38=4; B39=154.464</t>
  </si>
  <si>
    <t xml:space="preserve">乱数固定#43 / B7=308.898; B8=9.7567; B9=0.44; B13=1124.344; B14=994.232; B15=692.966; B16=L-50×50×6; B17=L-65×65×6; B18=0.3939; B19=359.49; B20=2.1762; B21=190918.28; B22=299.42; B23=286; B26=2.81; B27=108.9; B28=3; B29=0.36; B32=0.9458; B33=0.435; B34=1402.29; B35=793.69; B36=256.73; B37=4; B38=4; B39=87.738</t>
  </si>
  <si>
    <t xml:space="preserve">乱数固定#44 / B7=1305.65; B8=9.5836; B9=0.1894; B13=1862.8; B14=724.131; B15=1693.267; B16=L-50×50×6; B17=L-65×65×6; B18=0.177; B19=1256.06; B20=3.2077; B21=209412.39; B22=217.2; B23=661; B26=3.24; B27=111.14; B28=4; B29=0.13; B32=0.8174; B33=0.7874; B34=1855.71; B35=319.87; B36=236.67; B37=1; B38=4; B39=107.798</t>
  </si>
  <si>
    <t xml:space="preserve">乱数固定#45 / B7=1431.007; B8=9.7159; B9=0.8931; B13=660.306; B14=1025.605; B15=836.002; B16=L-65×65×6; B17=L-65×65×6; B18=0.6285; B19=465.35; B20=0.7605; B21=198721.23; B22=287.48; B23=415; B26=2.92; B27=111.87; B28=4; B29=0.88; B32=0.5111; B33=0.2347; B34=1150.2; B35=406.06; B36=61.26; B37=1; B38=4; B39=101.156</t>
  </si>
  <si>
    <t xml:space="preserve">乱数固定#46 / B7=551.002; B8=9.8394; B9=0.7606; B13=1833.862; B14=968.126; B15=1743.02; B16=L-50×50×6; B17=L-65×65×6; B18=0.4178; B19=1684.43; B20=1.2875; B21=210318.23; B22=229.74; B23=205; B26=4.46; B27=97.02; B28=2; B29=1.24; B32=0.7175; B33=0.4328; B34=1942.59; B35=276.81; B36=209.73; B37=2; B38=4; B39=154.542</t>
  </si>
  <si>
    <t xml:space="preserve">乱数固定#47 / B7=576.019; B8=9.844; B9=0.9049; B13=354.972; B14=1193.32; B15=909.412; B16=L-65×65×6; B17=L-50×50×6; B18=0.5181; B19=570.66; B20=0.6673; B21=180158.8; B22=243.86; B23=322; B26=2.62; B27=106.3; B28=4; B29=1.32; B32=0.4406; B33=0.6504; B34=483.73; B35=685.35; B36=274.32; B37=4; B38=4; B39=94.421</t>
  </si>
  <si>
    <t xml:space="preserve">乱数固定#48 / B7=823.284; B8=9.77; B9=0.4951; B13=2417.436; B14=592.989; B15=571.756; B16=L-50×50×6; B17=L-50×50×6; B18=0.4729; B19=192.48; B20=2.6875; B21=191850.46; B22=216.45; B23=511; B26=4.03; B27=133.21; B28=2; B29=0.27; B32=0.5305; B33=0.5631; B34=1058.44; B35=286.72; B36=91.36; B37=4; B38=4; B39=109.015</t>
  </si>
  <si>
    <t xml:space="preserve">乱数固定#49 / B7=113.606; B8=9.9542; B9=0.2032; B13=2056.933; B14=974.578; B15=1313.928; B16=L-50×50×6; B17=L-65×65×6; B18=0.9552; B19=498.53; B20=2.1157; B21=194702.47; B22=272.8; B23=417; B26=3.07; B27=112.4; B28=4; B29=1.52; B32=0.4316; B33=0.5707; B34=1874.4; B35=448.12; B36=219.08; B37=3; B38=4; B39=110.991</t>
  </si>
  <si>
    <t xml:space="preserve">乱数固定#50 / B7=1295.494; B8=9.6731; B9=0.1068; B13=2397.589; B14=643.588; B15=1403.476; B16=L-65×65×6; B17=L-50×50×6; B18=0.3283; B19=1191.85; B20=1.3783; B21=194471.23; B22=275.57; B23=602; B26=3.62; B27=45.68; B28=2; B29=0.33; B32=0.9093; B33=0.2155; B34=1498.3; B35=207.81; B36=61.63; B37=4; B38=4; B39=153.551</t>
  </si>
  <si>
    <t xml:space="preserve">異常条件</t>
  </si>
  <si>
    <t xml:space="preserve">質量マイナス / B7=-100</t>
  </si>
  <si>
    <t xml:space="preserve">全37計算セル・計算書15セルを停止</t>
  </si>
  <si>
    <t xml:space="preserve">入力エラー</t>
  </si>
  <si>
    <t xml:space="preserve">質量ゼロ / B7=0</t>
  </si>
  <si>
    <t xml:space="preserve">質量文字 / B7=abc</t>
  </si>
  <si>
    <t xml:space="preserve">質量未入力 / B7=None</t>
  </si>
  <si>
    <t xml:space="preserve">重力ゼロ / B8=0</t>
  </si>
  <si>
    <t xml:space="preserve">重力文字 / B8=abc</t>
  </si>
  <si>
    <t xml:space="preserve">梁負担マイナス / B9=-0.1</t>
  </si>
  <si>
    <t xml:space="preserve">梁負担超過 / B9=1.2</t>
  </si>
  <si>
    <t xml:space="preserve">梁負担文字 / B9=abc</t>
  </si>
  <si>
    <t xml:space="preserve">別の荷重モデル / B10=両端固定・中央集中荷重</t>
  </si>
  <si>
    <t xml:space="preserve">存在しない梁サイズ / B16=L-90×90×6</t>
  </si>
  <si>
    <t xml:space="preserve">存在しない脚サイズ / B17=L-75×75×6</t>
  </si>
  <si>
    <t xml:space="preserve">スパンゼロ / B13=0</t>
  </si>
  <si>
    <r>
      <rPr>
        <sz val="9"/>
        <color rgb="FF1A2939"/>
        <rFont val="Calibri"/>
        <family val="0"/>
        <charset val="1"/>
      </rPr>
      <t xml:space="preserve">E</t>
    </r>
    <r>
      <rPr>
        <sz val="9"/>
        <color rgb="FF1A2939"/>
        <rFont val="Noto Sans CJK SC"/>
        <family val="2"/>
      </rPr>
      <t xml:space="preserve">ゼロ </t>
    </r>
    <r>
      <rPr>
        <sz val="9"/>
        <color rgb="FF1A2939"/>
        <rFont val="Calibri"/>
        <family val="0"/>
        <charset val="1"/>
      </rPr>
      <t xml:space="preserve">/ B21=0</t>
    </r>
  </si>
  <si>
    <r>
      <rPr>
        <sz val="9"/>
        <color rgb="FF1A2939"/>
        <rFont val="Calibri"/>
        <family val="0"/>
        <charset val="1"/>
      </rPr>
      <t xml:space="preserve">F</t>
    </r>
    <r>
      <rPr>
        <sz val="9"/>
        <color rgb="FF1A2939"/>
        <rFont val="Noto Sans CJK SC"/>
        <family val="2"/>
      </rPr>
      <t xml:space="preserve">ゼロ </t>
    </r>
    <r>
      <rPr>
        <sz val="9"/>
        <color rgb="FF1A2939"/>
        <rFont val="Calibri"/>
        <family val="0"/>
        <charset val="1"/>
      </rPr>
      <t xml:space="preserve">/ B22=0</t>
    </r>
  </si>
  <si>
    <t xml:space="preserve">たわみ分母ゼロ / B23=0</t>
  </si>
  <si>
    <t xml:space="preserve">脚分担超過 / B18=2</t>
  </si>
  <si>
    <t xml:space="preserve">座屈Kゼロ / B20=0</t>
  </si>
  <si>
    <t xml:space="preserve">座屈K文字 / B20=abc</t>
  </si>
  <si>
    <t xml:space="preserve">溶接脚長ゼロ / B26=0</t>
  </si>
  <si>
    <t xml:space="preserve">溶接長不足 / B27=8</t>
  </si>
  <si>
    <t xml:space="preserve">溶接線数ゼロ / B28=0</t>
  </si>
  <si>
    <t xml:space="preserve">溶接線数小数 / B28=2.5</t>
  </si>
  <si>
    <t xml:space="preserve">溶接線数文字 / B28=abc</t>
  </si>
  <si>
    <t xml:space="preserve">溶接控除マイナス / B29=-1</t>
  </si>
  <si>
    <t xml:space="preserve">水平震度負 / B32=-0.2</t>
  </si>
  <si>
    <t xml:space="preserve">鉛直震度1以上 / B33=1</t>
  </si>
  <si>
    <t xml:space="preserve">鉛直震度負 / B33=-0.1</t>
  </si>
  <si>
    <t xml:space="preserve">鉛直震度文字 / B33=abc</t>
  </si>
  <si>
    <t xml:space="preserve">重心高さ0 / B34=0</t>
  </si>
  <si>
    <t xml:space="preserve">ボルト間隔0 / B35=0</t>
  </si>
  <si>
    <t xml:space="preserve">ボルト間隔外形超過 / B35=700</t>
  </si>
  <si>
    <t xml:space="preserve">重心距離負 / B36=-1</t>
  </si>
  <si>
    <t xml:space="preserve">重心距離ピッチ超過 / B36=600</t>
  </si>
  <si>
    <t xml:space="preserve">引張ボルト0 / B37=0</t>
  </si>
  <si>
    <t xml:space="preserve">せん断ボルト0 / B38=0</t>
  </si>
  <si>
    <t xml:space="preserve">引張ボルト小数 / B37=1.5</t>
  </si>
  <si>
    <t xml:space="preserve">引張ボルト文字 / B37=abc</t>
  </si>
  <si>
    <t xml:space="preserve">引張本数がせん断本数より多い / B37=5</t>
  </si>
  <si>
    <t xml:space="preserve">ねじ面積0 / B39=0</t>
  </si>
  <si>
    <t xml:space="preserve">ねじ面積文字 / B39=abc</t>
  </si>
  <si>
    <t xml:space="preserve">任意引張許容力負 / B40=-1</t>
  </si>
  <si>
    <t xml:space="preserve">任意せん断許容力文字 / B41=abc</t>
  </si>
  <si>
    <t xml:space="preserve">脚長が外形より長い / B19=900</t>
  </si>
  <si>
    <t xml:space="preserve">外形奥行ゼロ / B14=0</t>
  </si>
  <si>
    <t xml:space="preserve">外形高さゼロ / B15=0</t>
  </si>
  <si>
    <t xml:space="preserve">判定の意味：正常試験は37個の数式出力と、計算書の転記15箇所を独立計算に照合。異常試験は37個の数式と計算書15箇所が無効化されるか確認。乱数入力の種は 20261103。</t>
  </si>
  <si>
    <t xml:space="preserve">検証では確認していないこと：山形鋼のねじり・横座屈、実架台の荷重配分、接合部の偏心・疲労、地盤・床、アンカー定着、適用耐震基準。これらは実施設計で別途評価する必要があります。</t>
  </si>
  <si>
    <r>
      <rPr>
        <sz val="10"/>
        <rFont val="Calibri"/>
        <family val="0"/>
        <charset val="1"/>
      </rPr>
      <t xml:space="preserve">v1.2</t>
    </r>
    <r>
      <rPr>
        <sz val="10"/>
        <rFont val="Noto Sans CJK SC"/>
        <family val="2"/>
      </rPr>
      <t xml:space="preserve">修正（</t>
    </r>
    <r>
      <rPr>
        <sz val="10"/>
        <rFont val="Calibri"/>
        <family val="0"/>
        <charset val="1"/>
      </rPr>
      <t xml:space="preserve">2026-11-03</t>
    </r>
    <r>
      <rPr>
        <sz val="10"/>
        <rFont val="Noto Sans CJK SC"/>
        <family val="2"/>
      </rPr>
      <t xml:space="preserve">）：「入力」</t>
    </r>
    <r>
      <rPr>
        <sz val="10"/>
        <rFont val="Calibri"/>
        <family val="0"/>
        <charset val="1"/>
      </rPr>
      <t xml:space="preserve">A4</t>
    </r>
    <r>
      <rPr>
        <sz val="10"/>
        <rFont val="Noto Sans CJK SC"/>
        <family val="2"/>
      </rPr>
      <t xml:space="preserve">・「計算結果」</t>
    </r>
    <r>
      <rPr>
        <sz val="10"/>
        <rFont val="Calibri"/>
        <family val="0"/>
        <charset val="1"/>
      </rPr>
      <t xml:space="preserve">A4</t>
    </r>
    <r>
      <rPr>
        <sz val="10"/>
        <rFont val="Noto Sans CJK SC"/>
        <family val="2"/>
      </rPr>
      <t xml:space="preserve">の注意表示が、入力エラー時にも「検査は完了」と表示される不具合を修正（判定元を総合状態</t>
    </r>
    <r>
      <rPr>
        <sz val="10"/>
        <rFont val="Calibri"/>
        <family val="0"/>
        <charset val="1"/>
      </rPr>
      <t xml:space="preserve">B61</t>
    </r>
    <r>
      <rPr>
        <sz val="10"/>
        <rFont val="Noto Sans CJK SC"/>
        <family val="2"/>
      </rPr>
      <t xml:space="preserve">に変更）。「計算書」</t>
    </r>
    <r>
      <rPr>
        <sz val="10"/>
        <rFont val="Calibri"/>
        <family val="0"/>
        <charset val="1"/>
      </rPr>
      <t xml:space="preserve">A17</t>
    </r>
    <r>
      <rPr>
        <sz val="10"/>
        <rFont val="Noto Sans CJK SC"/>
        <family val="2"/>
      </rPr>
      <t xml:space="preserve">の表記を「採用</t>
    </r>
    <r>
      <rPr>
        <sz val="10"/>
        <rFont val="Calibri"/>
        <family val="0"/>
        <charset val="1"/>
      </rPr>
      <t xml:space="preserve">E</t>
    </r>
    <r>
      <rPr>
        <sz val="10"/>
        <rFont val="Noto Sans CJK SC"/>
        <family val="2"/>
      </rPr>
      <t xml:space="preserve">」に修正。計算式・数値の変更なし。</t>
    </r>
  </si>
  <si>
    <r>
      <rPr>
        <sz val="10"/>
        <rFont val="Calibri"/>
        <family val="0"/>
        <charset val="1"/>
      </rPr>
      <t xml:space="preserve">v1.3</t>
    </r>
    <r>
      <rPr>
        <sz val="10"/>
        <rFont val="Noto Sans CJK SC"/>
        <family val="2"/>
      </rPr>
      <t xml:space="preserve">修正（</t>
    </r>
    <r>
      <rPr>
        <sz val="10"/>
        <rFont val="Calibri"/>
        <family val="0"/>
        <charset val="1"/>
      </rPr>
      <t xml:space="preserve">2026-11-03</t>
    </r>
    <r>
      <rPr>
        <sz val="10"/>
        <rFont val="Noto Sans CJK SC"/>
        <family val="2"/>
      </rPr>
      <t xml:space="preserve">）：脚の座屈を、記事の計算例と同じ鋼構造設計規準の長期許容圧縮応力度の式（</t>
    </r>
    <r>
      <rPr>
        <sz val="10"/>
        <rFont val="Calibri"/>
        <family val="0"/>
        <charset val="1"/>
      </rPr>
      <t xml:space="preserve">λ≦Λ</t>
    </r>
    <r>
      <rPr>
        <sz val="10"/>
        <rFont val="Noto Sans CJK SC"/>
        <family val="2"/>
      </rPr>
      <t xml:space="preserve">・</t>
    </r>
    <r>
      <rPr>
        <sz val="10"/>
        <rFont val="Calibri"/>
        <family val="0"/>
        <charset val="1"/>
      </rPr>
      <t xml:space="preserve">λ</t>
    </r>
    <r>
      <rPr>
        <sz val="10"/>
        <rFont val="Noto Sans CJK SC"/>
        <family val="2"/>
      </rPr>
      <t xml:space="preserve">＞</t>
    </r>
    <r>
      <rPr>
        <sz val="10"/>
        <rFont val="Calibri"/>
        <family val="0"/>
        <charset val="1"/>
      </rPr>
      <t xml:space="preserve">Λ</t>
    </r>
    <r>
      <rPr>
        <sz val="10"/>
        <rFont val="Noto Sans CJK SC"/>
        <family val="2"/>
      </rPr>
      <t xml:space="preserve">の両式）に変更し、オイラー理論座屈応力度の表示を廃止。アンカー中心間距離が外形奥行を超えると入力エラーになる制限を撤廃（</t>
    </r>
    <r>
      <rPr>
        <sz val="10"/>
        <rFont val="Calibri"/>
        <family val="0"/>
        <charset val="1"/>
      </rPr>
      <t xml:space="preserve">No.120</t>
    </r>
    <r>
      <rPr>
        <sz val="10"/>
        <rFont val="Noto Sans CJK SC"/>
        <family val="2"/>
      </rPr>
      <t xml:space="preserve">の試験は前提が変わったため対象外）。出典を記事の参考資料</t>
    </r>
    <r>
      <rPr>
        <sz val="10"/>
        <rFont val="Calibri"/>
        <family val="0"/>
        <charset val="1"/>
      </rPr>
      <t xml:space="preserve">[1]</t>
    </r>
    <r>
      <rPr>
        <sz val="10"/>
        <rFont val="Noto Sans CJK SC"/>
        <family val="2"/>
      </rPr>
      <t xml:space="preserve">〜</t>
    </r>
    <r>
      <rPr>
        <sz val="10"/>
        <rFont val="Calibri"/>
        <family val="0"/>
        <charset val="1"/>
      </rPr>
      <t xml:space="preserve">[6]</t>
    </r>
    <r>
      <rPr>
        <sz val="10"/>
        <rFont val="Noto Sans CJK SC"/>
        <family val="2"/>
      </rPr>
      <t xml:space="preserve">に統一。</t>
    </r>
  </si>
  <si>
    <r>
      <rPr>
        <sz val="10"/>
        <rFont val="Calibri"/>
        <family val="0"/>
        <charset val="1"/>
      </rPr>
      <t xml:space="preserve">v1.4</t>
    </r>
    <r>
      <rPr>
        <sz val="10"/>
        <rFont val="Noto Sans CJK SC"/>
        <family val="2"/>
      </rPr>
      <t xml:space="preserve">修正（</t>
    </r>
    <r>
      <rPr>
        <sz val="10"/>
        <rFont val="Calibri"/>
        <family val="0"/>
        <charset val="1"/>
      </rPr>
      <t xml:space="preserve">2026-11-03</t>
    </r>
    <r>
      <rPr>
        <sz val="10"/>
        <rFont val="Noto Sans CJK SC"/>
        <family val="2"/>
      </rPr>
      <t xml:space="preserve">）：「はじめに」シートに「ご利用にあたって（免責事項）」</t>
    </r>
    <r>
      <rPr>
        <sz val="10"/>
        <rFont val="Calibri"/>
        <family val="0"/>
        <charset val="1"/>
      </rPr>
      <t xml:space="preserve">4</t>
    </r>
    <r>
      <rPr>
        <sz val="10"/>
        <rFont val="Noto Sans CJK SC"/>
        <family val="2"/>
      </rPr>
      <t xml:space="preserve">項目を追加。「計算書」シート末尾に保証しない旨と最終判断は利用者の責任である旨を追加。計算式・数値の変更なし。</t>
    </r>
  </si>
</sst>
</file>

<file path=xl/styles.xml><?xml version="1.0" encoding="utf-8"?>
<styleSheet xmlns="http://schemas.openxmlformats.org/spreadsheetml/2006/main">
  <numFmts count="8">
    <numFmt numFmtId="164" formatCode="General"/>
    <numFmt numFmtId="165" formatCode="#,##0.##"/>
    <numFmt numFmtId="166" formatCode="0.00"/>
    <numFmt numFmtId="167" formatCode="#,##0.0"/>
    <numFmt numFmtId="168" formatCode="#,##0.00"/>
    <numFmt numFmtId="169" formatCode="#,##0.0#"/>
    <numFmt numFmtId="170" formatCode="#,##0.000"/>
    <numFmt numFmtId="171" formatCode="#,##0.000000"/>
  </numFmts>
  <fonts count="55">
    <font>
      <sz val="10"/>
      <name val="Arial"/>
      <family val="2"/>
      <charset val="1"/>
    </font>
    <font>
      <sz val="10"/>
      <name val="Arial"/>
      <family val="0"/>
    </font>
    <font>
      <sz val="10"/>
      <name val="Arial"/>
      <family val="0"/>
    </font>
    <font>
      <sz val="10"/>
      <name val="Arial"/>
      <family val="0"/>
    </font>
    <font>
      <sz val="11"/>
      <name val="Calibri"/>
      <family val="0"/>
      <charset val="1"/>
    </font>
    <font>
      <b val="true"/>
      <sz val="17"/>
      <color rgb="FFFFFFFF"/>
      <name val="Noto Sans CJK SC"/>
      <family val="2"/>
      <charset val="1"/>
    </font>
    <font>
      <sz val="10"/>
      <color rgb="FF596C7C"/>
      <name val="Noto Sans CJK SC"/>
      <family val="2"/>
      <charset val="1"/>
    </font>
    <font>
      <b val="true"/>
      <sz val="12"/>
      <color rgb="FF774819"/>
      <name val="Noto Sans CJK SC"/>
      <family val="2"/>
      <charset val="1"/>
    </font>
    <font>
      <b val="true"/>
      <sz val="10"/>
      <color rgb="FFFFFFFF"/>
      <name val="Calibri"/>
      <family val="0"/>
      <charset val="1"/>
    </font>
    <font>
      <sz val="11"/>
      <color rgb="FF1A2939"/>
      <name val="Noto Sans CJK SC"/>
      <family val="2"/>
      <charset val="1"/>
    </font>
    <font>
      <b val="true"/>
      <sz val="12"/>
      <color rgb="FFFFFFFF"/>
      <name val="Noto Sans CJK SC"/>
      <family val="2"/>
      <charset val="1"/>
    </font>
    <font>
      <b val="true"/>
      <sz val="10"/>
      <color rgb="FF8C2830"/>
      <name val="Noto Sans CJK SC"/>
      <family val="2"/>
      <charset val="1"/>
    </font>
    <font>
      <b val="true"/>
      <sz val="10"/>
      <color rgb="FF8C2830"/>
      <name val="Calibri"/>
      <family val="0"/>
      <charset val="1"/>
    </font>
    <font>
      <b val="true"/>
      <sz val="17"/>
      <color rgb="FFFFFFFF"/>
      <name val="Calibri"/>
      <family val="0"/>
      <charset val="1"/>
    </font>
    <font>
      <b val="true"/>
      <sz val="17"/>
      <color rgb="FFFFFFFF"/>
      <name val="Noto Sans CJK SC"/>
      <family val="2"/>
    </font>
    <font>
      <b val="true"/>
      <sz val="11"/>
      <color rgb="FF774819"/>
      <name val="Noto Sans CJK SC"/>
      <family val="2"/>
      <charset val="1"/>
    </font>
    <font>
      <b val="true"/>
      <sz val="11"/>
      <color rgb="FFFFFFFF"/>
      <name val="Calibri"/>
      <family val="0"/>
      <charset val="1"/>
    </font>
    <font>
      <b val="true"/>
      <sz val="11"/>
      <color rgb="FFFFFFFF"/>
      <name val="Noto Sans CJK SC"/>
      <family val="2"/>
    </font>
    <font>
      <b val="true"/>
      <sz val="11"/>
      <color rgb="FF07558A"/>
      <name val="Calibri"/>
      <family val="0"/>
      <charset val="1"/>
    </font>
    <font>
      <sz val="11"/>
      <color rgb="FF596C7C"/>
      <name val="Calibri"/>
      <family val="0"/>
      <charset val="1"/>
    </font>
    <font>
      <sz val="11"/>
      <color rgb="FF596C7C"/>
      <name val="Noto Sans CJK SC"/>
      <family val="2"/>
      <charset val="1"/>
    </font>
    <font>
      <b val="true"/>
      <sz val="11"/>
      <color rgb="FF07558A"/>
      <name val="Noto Sans CJK SC"/>
      <family val="2"/>
      <charset val="1"/>
    </font>
    <font>
      <sz val="10"/>
      <color rgb="FF596C7C"/>
      <name val="Calibri"/>
      <family val="0"/>
      <charset val="1"/>
    </font>
    <font>
      <sz val="10"/>
      <color rgb="FF596C7C"/>
      <name val="Noto Sans CJK SC"/>
      <family val="2"/>
    </font>
    <font>
      <sz val="11"/>
      <color rgb="FF596C7C"/>
      <name val="Noto Sans CJK SC"/>
      <family val="2"/>
    </font>
    <font>
      <sz val="11"/>
      <name val="Noto Sans CJK SC"/>
      <family val="2"/>
      <charset val="1"/>
    </font>
    <font>
      <b val="true"/>
      <sz val="11"/>
      <color rgb="FF17365A"/>
      <name val="Noto Sans CJK SC"/>
      <family val="2"/>
      <charset val="1"/>
    </font>
    <font>
      <b val="true"/>
      <sz val="11"/>
      <color rgb="FF8C2830"/>
      <name val="Noto Sans CJK SC"/>
      <family val="2"/>
      <charset val="1"/>
    </font>
    <font>
      <b val="true"/>
      <sz val="11"/>
      <color rgb="FF17365A"/>
      <name val="Calibri"/>
      <family val="0"/>
      <charset val="1"/>
    </font>
    <font>
      <sz val="9"/>
      <color rgb="FF596C7C"/>
      <name val="Noto Sans CJK SC"/>
      <family val="2"/>
      <charset val="1"/>
    </font>
    <font>
      <sz val="9"/>
      <color rgb="FF596C7C"/>
      <name val="Calibri"/>
      <family val="0"/>
      <charset val="1"/>
    </font>
    <font>
      <sz val="9"/>
      <color rgb="FF596C7C"/>
      <name val="Noto Sans CJK SC"/>
      <family val="2"/>
    </font>
    <font>
      <sz val="11"/>
      <color rgb="FF1A2939"/>
      <name val="Calibri"/>
      <family val="0"/>
      <charset val="1"/>
    </font>
    <font>
      <sz val="11"/>
      <color rgb="FF1A2939"/>
      <name val="Noto Sans CJK SC"/>
      <family val="2"/>
    </font>
    <font>
      <b val="true"/>
      <sz val="10"/>
      <color rgb="FF774819"/>
      <name val="Calibri"/>
      <family val="0"/>
      <charset val="1"/>
    </font>
    <font>
      <b val="true"/>
      <sz val="9"/>
      <color rgb="FF774819"/>
      <name val="Noto Sans CJK SC"/>
      <family val="2"/>
      <charset val="1"/>
    </font>
    <font>
      <b val="true"/>
      <sz val="12"/>
      <color rgb="FFFFFFFF"/>
      <name val="Calibri"/>
      <family val="0"/>
      <charset val="1"/>
    </font>
    <font>
      <b val="true"/>
      <sz val="12"/>
      <color rgb="FFFFFFFF"/>
      <name val="Noto Sans CJK SC"/>
      <family val="2"/>
    </font>
    <font>
      <sz val="11"/>
      <name val="Noto Sans CJK SC"/>
      <family val="2"/>
    </font>
    <font>
      <b val="true"/>
      <sz val="10"/>
      <color rgb="FFFFFFFF"/>
      <name val="Noto Sans CJK SC"/>
      <family val="2"/>
      <charset val="1"/>
    </font>
    <font>
      <b val="true"/>
      <sz val="11"/>
      <color rgb="FF774819"/>
      <name val="Calibri"/>
      <family val="0"/>
      <charset val="1"/>
    </font>
    <font>
      <b val="true"/>
      <sz val="11"/>
      <color rgb="FF774819"/>
      <name val="Noto Sans CJK SC"/>
      <family val="2"/>
    </font>
    <font>
      <sz val="10"/>
      <color rgb="FF1A2939"/>
      <name val="Calibri"/>
      <family val="0"/>
      <charset val="1"/>
    </font>
    <font>
      <sz val="10"/>
      <color rgb="FF1A2939"/>
      <name val="Noto Sans CJK SC"/>
      <family val="2"/>
    </font>
    <font>
      <sz val="10"/>
      <color rgb="FF1A2939"/>
      <name val="Noto Sans CJK SC"/>
      <family val="2"/>
      <charset val="1"/>
    </font>
    <font>
      <b val="true"/>
      <sz val="11"/>
      <color rgb="FF1A2939"/>
      <name val="Calibri"/>
      <family val="0"/>
      <charset val="1"/>
    </font>
    <font>
      <b val="true"/>
      <sz val="11"/>
      <color rgb="FF1A2939"/>
      <name val="Noto Sans CJK SC"/>
      <family val="2"/>
    </font>
    <font>
      <sz val="10"/>
      <color rgb="FF006DAC"/>
      <name val="Calibri"/>
      <family val="0"/>
      <charset val="1"/>
    </font>
    <font>
      <sz val="9"/>
      <color rgb="FF1A2939"/>
      <name val="Calibri"/>
      <family val="0"/>
      <charset val="1"/>
    </font>
    <font>
      <sz val="9"/>
      <color rgb="FF1A2939"/>
      <name val="Noto Sans CJK SC"/>
      <family val="2"/>
      <charset val="1"/>
    </font>
    <font>
      <sz val="9"/>
      <color rgb="FF1A2939"/>
      <name val="Noto Sans CJK SC"/>
      <family val="2"/>
    </font>
    <font>
      <b val="true"/>
      <sz val="9"/>
      <color rgb="FF0A6A4C"/>
      <name val="Calibri"/>
      <family val="0"/>
      <charset val="1"/>
    </font>
    <font>
      <sz val="10"/>
      <color rgb="FF774819"/>
      <name val="Noto Sans CJK SC"/>
      <family val="2"/>
      <charset val="1"/>
    </font>
    <font>
      <sz val="10"/>
      <name val="Calibri"/>
      <family val="0"/>
      <charset val="1"/>
    </font>
    <font>
      <sz val="10"/>
      <name val="Noto Sans CJK SC"/>
      <family val="2"/>
    </font>
  </fonts>
  <fills count="12">
    <fill>
      <patternFill patternType="none"/>
    </fill>
    <fill>
      <patternFill patternType="gray125"/>
    </fill>
    <fill>
      <patternFill patternType="solid">
        <fgColor rgb="FF17365A"/>
        <bgColor rgb="FF1A2939"/>
      </patternFill>
    </fill>
    <fill>
      <patternFill patternType="solid">
        <fgColor rgb="FFEAF3F6"/>
        <bgColor rgb="FFEEF2F6"/>
      </patternFill>
    </fill>
    <fill>
      <patternFill patternType="solid">
        <fgColor rgb="FFFFF1D6"/>
        <bgColor rgb="FFFFEBEC"/>
      </patternFill>
    </fill>
    <fill>
      <patternFill patternType="solid">
        <fgColor rgb="FF0C746D"/>
        <bgColor rgb="FF0A6A4C"/>
      </patternFill>
    </fill>
    <fill>
      <patternFill patternType="solid">
        <fgColor rgb="FFEEF2F6"/>
        <bgColor rgb="FFEAF3F6"/>
      </patternFill>
    </fill>
    <fill>
      <patternFill patternType="solid">
        <fgColor rgb="FF24496B"/>
        <bgColor rgb="FF17365A"/>
      </patternFill>
    </fill>
    <fill>
      <patternFill patternType="solid">
        <fgColor rgb="FFFFEBEC"/>
        <bgColor rgb="FFFBEBEB"/>
      </patternFill>
    </fill>
    <fill>
      <patternFill patternType="solid">
        <fgColor rgb="FFE5F2FF"/>
        <bgColor rgb="FFEAF3F6"/>
      </patternFill>
    </fill>
    <fill>
      <patternFill patternType="solid">
        <fgColor rgb="FFE8F6F1"/>
        <bgColor rgb="FFEAF3F6"/>
      </patternFill>
    </fill>
    <fill>
      <patternFill patternType="solid">
        <fgColor rgb="FFFFFFFF"/>
        <bgColor rgb="FFEEF2F6"/>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2" borderId="0" xfId="0" applyFont="true" applyBorder="true" applyAlignment="true" applyProtection="false">
      <alignment horizontal="general" vertical="center" textRotation="0" wrapText="true" indent="0" shrinkToFit="false"/>
      <protection locked="true" hidden="false"/>
    </xf>
    <xf numFmtId="164" fontId="6" fillId="3" borderId="0" xfId="0" applyFont="true" applyBorder="true" applyAlignment="true" applyProtection="false">
      <alignment horizontal="general" vertical="center" textRotation="0" wrapText="true" indent="0" shrinkToFit="false"/>
      <protection locked="true" hidden="false"/>
    </xf>
    <xf numFmtId="164" fontId="7" fillId="4" borderId="0" xfId="0" applyFont="true" applyBorder="true" applyAlignment="true" applyProtection="false">
      <alignment horizontal="general" vertical="center" textRotation="0" wrapText="true" indent="0" shrinkToFit="false"/>
      <protection locked="true" hidden="false"/>
    </xf>
    <xf numFmtId="164" fontId="8" fillId="5" borderId="0" xfId="0" applyFont="true" applyBorder="false" applyAlignment="true" applyProtection="false">
      <alignment horizontal="general" vertical="center" textRotation="0" wrapText="true" indent="0" shrinkToFit="false"/>
      <protection locked="true" hidden="false"/>
    </xf>
    <xf numFmtId="164" fontId="9" fillId="6" borderId="0" xfId="0" applyFont="true" applyBorder="true" applyAlignment="true" applyProtection="false">
      <alignment horizontal="general" vertical="center" textRotation="0" wrapText="true" indent="0" shrinkToFit="false"/>
      <protection locked="true" hidden="false"/>
    </xf>
    <xf numFmtId="164" fontId="10" fillId="7" borderId="0" xfId="0" applyFont="true" applyBorder="true" applyAlignment="true" applyProtection="false">
      <alignment horizontal="general" vertical="center" textRotation="0" wrapText="true" indent="0" shrinkToFit="false"/>
      <protection locked="true" hidden="false"/>
    </xf>
    <xf numFmtId="164" fontId="9" fillId="3" borderId="0" xfId="0" applyFont="true" applyBorder="true" applyAlignment="true" applyProtection="false">
      <alignment horizontal="general" vertical="center" textRotation="0" wrapText="true" indent="0" shrinkToFit="false"/>
      <protection locked="true" hidden="false"/>
    </xf>
    <xf numFmtId="164" fontId="9" fillId="4" borderId="0" xfId="0" applyFont="true" applyBorder="true" applyAlignment="true" applyProtection="false">
      <alignment horizontal="general" vertical="center" textRotation="0" wrapText="true" indent="0" shrinkToFit="false"/>
      <protection locked="true" hidden="false"/>
    </xf>
    <xf numFmtId="164" fontId="11" fillId="8" borderId="0" xfId="0" applyFont="true" applyBorder="true" applyAlignment="true" applyProtection="false">
      <alignment horizontal="general" vertical="bottom" textRotation="0" wrapText="true" indent="0" shrinkToFit="false"/>
      <protection locked="true" hidden="false"/>
    </xf>
    <xf numFmtId="164" fontId="12" fillId="8" borderId="0" xfId="0" applyFont="true" applyBorder="false" applyAlignment="true" applyProtection="false">
      <alignment horizontal="general" vertical="bottom" textRotation="0" wrapText="true" indent="0" shrinkToFit="false"/>
      <protection locked="true" hidden="false"/>
    </xf>
    <xf numFmtId="164" fontId="13" fillId="2" borderId="0" xfId="0" applyFont="true" applyBorder="true" applyAlignment="true" applyProtection="false">
      <alignment horizontal="general" vertical="center" textRotation="0" wrapText="true" indent="0" shrinkToFit="false"/>
      <protection locked="true" hidden="false"/>
    </xf>
    <xf numFmtId="164" fontId="15" fillId="4" borderId="0" xfId="0" applyFont="true" applyBorder="true" applyAlignment="true" applyProtection="false">
      <alignment horizontal="general" vertical="bottom" textRotation="0" wrapText="true" indent="0" shrinkToFit="false"/>
      <protection locked="true" hidden="false"/>
    </xf>
    <xf numFmtId="164" fontId="16" fillId="7" borderId="0" xfId="0" applyFont="true" applyBorder="true" applyAlignment="true" applyProtection="false">
      <alignment horizontal="general" vertical="center" textRotation="0" wrapText="tru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5" fontId="18" fillId="9" borderId="0" xfId="0" applyFont="true" applyBorder="false" applyAlignment="true" applyProtection="false">
      <alignment horizontal="center" vertical="center" textRotation="0" wrapText="false" indent="0" shrinkToFit="false"/>
      <protection locked="true" hidden="false"/>
    </xf>
    <xf numFmtId="164" fontId="19" fillId="0" borderId="0" xfId="0" applyFont="true" applyBorder="false" applyAlignment="true" applyProtection="false">
      <alignment horizontal="center" vertical="bottom" textRotation="0" wrapText="false" indent="0" shrinkToFit="false"/>
      <protection locked="true" hidden="false"/>
    </xf>
    <xf numFmtId="164" fontId="6" fillId="0" borderId="0" xfId="0" applyFont="true" applyBorder="true" applyAlignment="true" applyProtection="false">
      <alignment horizontal="general" vertical="center" textRotation="0" wrapText="true" indent="0" shrinkToFit="false"/>
      <protection locked="true" hidden="false"/>
    </xf>
    <xf numFmtId="166" fontId="18" fillId="9" borderId="0" xfId="0" applyFont="true" applyBorder="false" applyAlignment="true" applyProtection="false">
      <alignment horizontal="center" vertical="center" textRotation="0" wrapText="false" indent="0" shrinkToFit="false"/>
      <protection locked="true" hidden="false"/>
    </xf>
    <xf numFmtId="164" fontId="20" fillId="0" borderId="0" xfId="0" applyFont="true" applyBorder="false" applyAlignment="true" applyProtection="false">
      <alignment horizontal="center" vertical="bottom" textRotation="0" wrapText="false" indent="0" shrinkToFit="false"/>
      <protection locked="true" hidden="false"/>
    </xf>
    <xf numFmtId="164" fontId="21" fillId="9" borderId="0" xfId="0" applyFont="true" applyBorder="false" applyAlignment="true" applyProtection="false">
      <alignment horizontal="center" vertical="center" textRotation="0" wrapText="false" indent="0" shrinkToFit="false"/>
      <protection locked="true" hidden="false"/>
    </xf>
    <xf numFmtId="164" fontId="18" fillId="9" borderId="0" xfId="0" applyFont="true" applyBorder="false" applyAlignment="true" applyProtection="false">
      <alignment horizontal="center" vertical="center" textRotation="0" wrapText="false" indent="0" shrinkToFit="false"/>
      <protection locked="true" hidden="false"/>
    </xf>
    <xf numFmtId="164" fontId="22" fillId="0" borderId="0" xfId="0" applyFont="true" applyBorder="true" applyAlignment="true" applyProtection="false">
      <alignment horizontal="general" vertical="center" textRotation="0" wrapText="true" indent="0" shrinkToFit="false"/>
      <protection locked="true" hidden="false"/>
    </xf>
    <xf numFmtId="164" fontId="16" fillId="7" borderId="0" xfId="0" applyFont="true" applyBorder="true" applyAlignment="true" applyProtection="false">
      <alignment horizontal="general" vertical="bottom" textRotation="0" wrapText="false" indent="0" shrinkToFit="false"/>
      <protection locked="true" hidden="false"/>
    </xf>
    <xf numFmtId="164" fontId="25" fillId="0" borderId="0" xfId="0" applyFont="true" applyBorder="false" applyAlignment="true" applyProtection="false">
      <alignment horizontal="general" vertical="bottom" textRotation="0" wrapText="true" indent="0" shrinkToFit="false"/>
      <protection locked="true" hidden="false"/>
    </xf>
    <xf numFmtId="164" fontId="26" fillId="10" borderId="0" xfId="0" applyFont="true" applyBorder="false" applyAlignment="true" applyProtection="false">
      <alignment horizontal="center" vertical="bottom" textRotation="0" wrapText="false" indent="0" shrinkToFit="false"/>
      <protection locked="true" hidden="false"/>
    </xf>
    <xf numFmtId="164" fontId="15" fillId="4" borderId="0" xfId="0" applyFont="true" applyBorder="false" applyAlignment="true" applyProtection="false">
      <alignment horizontal="general" vertical="bottom" textRotation="0" wrapText="false" indent="0" shrinkToFit="false"/>
      <protection locked="true" hidden="false"/>
    </xf>
    <xf numFmtId="164" fontId="27" fillId="8" borderId="0" xfId="0" applyFont="true" applyBorder="true" applyAlignment="true" applyProtection="false">
      <alignment horizontal="general" vertical="bottom" textRotation="0" wrapText="true" indent="0" shrinkToFit="false"/>
      <protection locked="true" hidden="false"/>
    </xf>
    <xf numFmtId="164" fontId="22" fillId="0" borderId="0" xfId="0" applyFont="true" applyBorder="false" applyAlignment="true" applyProtection="false">
      <alignment horizontal="general" vertical="bottom" textRotation="0" wrapText="true" indent="0" shrinkToFit="false"/>
      <protection locked="true" hidden="false"/>
    </xf>
    <xf numFmtId="167" fontId="28" fillId="10" borderId="0" xfId="0" applyFont="true" applyBorder="false" applyAlignment="true" applyProtection="false">
      <alignment horizontal="right"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true" indent="0" shrinkToFit="false"/>
      <protection locked="true" hidden="false"/>
    </xf>
    <xf numFmtId="164" fontId="29" fillId="0" borderId="0" xfId="0" applyFont="true" applyBorder="true" applyAlignment="true" applyProtection="false">
      <alignment horizontal="general" vertical="bottom" textRotation="0" wrapText="true" indent="0" shrinkToFit="false"/>
      <protection locked="true" hidden="false"/>
    </xf>
    <xf numFmtId="168" fontId="28" fillId="10" borderId="0" xfId="0" applyFont="true" applyBorder="false" applyAlignment="true" applyProtection="false">
      <alignment horizontal="right" vertical="bottom" textRotation="0" wrapText="false" indent="0" shrinkToFit="false"/>
      <protection locked="true" hidden="false"/>
    </xf>
    <xf numFmtId="164" fontId="30" fillId="0" borderId="0" xfId="0" applyFont="true" applyBorder="true" applyAlignment="true" applyProtection="false">
      <alignment horizontal="general" vertical="bottom" textRotation="0" wrapText="true" indent="0" shrinkToFit="false"/>
      <protection locked="true" hidden="false"/>
    </xf>
    <xf numFmtId="168" fontId="4" fillId="0" borderId="0" xfId="0" applyFont="true" applyBorder="false" applyAlignment="true" applyProtection="false">
      <alignment horizontal="general" vertical="bottom" textRotation="0" wrapText="false" indent="0" shrinkToFit="false"/>
      <protection locked="true" hidden="false"/>
    </xf>
    <xf numFmtId="164" fontId="32" fillId="0" borderId="0" xfId="0" applyFont="true" applyBorder="false" applyAlignment="true" applyProtection="false">
      <alignment horizontal="general" vertical="bottom" textRotation="0" wrapText="false" indent="0" shrinkToFit="false"/>
      <protection locked="true" hidden="false"/>
    </xf>
    <xf numFmtId="164" fontId="15" fillId="4" borderId="0" xfId="0" applyFont="true" applyBorder="false" applyAlignment="true" applyProtection="false">
      <alignment horizontal="right" vertical="bottom" textRotation="0" wrapText="true" indent="0" shrinkToFit="false"/>
      <protection locked="true" hidden="false"/>
    </xf>
    <xf numFmtId="164" fontId="34" fillId="4" borderId="0" xfId="0" applyFont="true" applyBorder="false" applyAlignment="true" applyProtection="false">
      <alignment horizontal="general" vertical="bottom" textRotation="0" wrapText="true" indent="0" shrinkToFit="false"/>
      <protection locked="true" hidden="false"/>
    </xf>
    <xf numFmtId="164" fontId="35" fillId="4" borderId="0" xfId="0" applyFont="true" applyBorder="true" applyAlignment="true" applyProtection="false">
      <alignment horizontal="general" vertical="bottom" textRotation="0" wrapText="true" indent="0" shrinkToFit="false"/>
      <protection locked="true" hidden="false"/>
    </xf>
    <xf numFmtId="164" fontId="36" fillId="7" borderId="0" xfId="0" applyFont="true" applyBorder="true" applyAlignment="true" applyProtection="false">
      <alignment horizontal="general" vertical="center" textRotation="0" wrapText="true" indent="0" shrinkToFit="false"/>
      <protection locked="true" hidden="false"/>
    </xf>
    <xf numFmtId="164" fontId="25" fillId="0" borderId="0" xfId="0" applyFont="true" applyBorder="false" applyAlignment="true" applyProtection="false">
      <alignment horizontal="general" vertical="bottom" textRotation="0" wrapText="false" indent="0" shrinkToFit="false"/>
      <protection locked="true" hidden="false"/>
    </xf>
    <xf numFmtId="167" fontId="28" fillId="1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bottom" textRotation="0" wrapText="true" indent="0" shrinkToFit="false"/>
      <protection locked="true" hidden="false"/>
    </xf>
    <xf numFmtId="168" fontId="28" fillId="10" borderId="0" xfId="0" applyFont="true" applyBorder="false" applyAlignment="true" applyProtection="false">
      <alignment horizontal="general" vertical="bottom" textRotation="0" wrapText="false" indent="0" shrinkToFit="false"/>
      <protection locked="true" hidden="false"/>
    </xf>
    <xf numFmtId="164" fontId="22" fillId="0" borderId="0" xfId="0" applyFont="true" applyBorder="true" applyAlignment="true" applyProtection="false">
      <alignment horizontal="general" vertical="bottom" textRotation="0" wrapText="true" indent="0" shrinkToFit="false"/>
      <protection locked="true" hidden="false"/>
    </xf>
    <xf numFmtId="164" fontId="9" fillId="6" borderId="0" xfId="0" applyFont="true" applyBorder="true" applyAlignment="true" applyProtection="false">
      <alignment horizontal="general" vertical="bottom" textRotation="0" wrapText="true" indent="0" shrinkToFit="false"/>
      <protection locked="true" hidden="false"/>
    </xf>
    <xf numFmtId="164" fontId="25" fillId="3" borderId="0" xfId="0" applyFont="true" applyBorder="true" applyAlignment="true" applyProtection="false">
      <alignment horizontal="general" vertical="bottom" textRotation="0" wrapText="true" indent="0" shrinkToFit="false"/>
      <protection locked="true" hidden="false"/>
    </xf>
    <xf numFmtId="164" fontId="39" fillId="5" borderId="0" xfId="0" applyFont="true" applyBorder="false" applyAlignment="true" applyProtection="false">
      <alignment horizontal="general" vertical="center" textRotation="0" wrapText="true" indent="0" shrinkToFit="false"/>
      <protection locked="true" hidden="false"/>
    </xf>
    <xf numFmtId="164" fontId="4" fillId="3" borderId="0" xfId="0" applyFont="true" applyBorder="false" applyAlignment="true" applyProtection="false">
      <alignment horizontal="general" vertical="bottom" textRotation="0" wrapText="false" indent="0" shrinkToFit="false"/>
      <protection locked="true" hidden="false"/>
    </xf>
    <xf numFmtId="169" fontId="4" fillId="3" borderId="0" xfId="0" applyFont="true" applyBorder="false" applyAlignment="true" applyProtection="false">
      <alignment horizontal="general" vertical="bottom" textRotation="0" wrapText="false" indent="0" shrinkToFit="false"/>
      <protection locked="true" hidden="false"/>
    </xf>
    <xf numFmtId="164" fontId="40" fillId="4" borderId="0" xfId="0" applyFont="true" applyBorder="true" applyAlignment="true" applyProtection="false">
      <alignment horizontal="general" vertical="bottom" textRotation="0" wrapText="true" indent="0" shrinkToFit="false"/>
      <protection locked="true" hidden="false"/>
    </xf>
    <xf numFmtId="164" fontId="42" fillId="6" borderId="0" xfId="0" applyFont="true" applyBorder="true" applyAlignment="true" applyProtection="false">
      <alignment horizontal="general" vertical="bottom" textRotation="0" wrapText="true" indent="0" shrinkToFit="false"/>
      <protection locked="true" hidden="false"/>
    </xf>
    <xf numFmtId="164" fontId="42" fillId="11" borderId="0" xfId="0" applyFont="true" applyBorder="true" applyAlignment="true" applyProtection="false">
      <alignment horizontal="general" vertical="bottom" textRotation="0" wrapText="true" indent="0" shrinkToFit="false"/>
      <protection locked="true" hidden="false"/>
    </xf>
    <xf numFmtId="164" fontId="44" fillId="11" borderId="0" xfId="0" applyFont="true" applyBorder="true" applyAlignment="true" applyProtection="false">
      <alignment horizontal="general" vertical="bottom" textRotation="0" wrapText="true" indent="0" shrinkToFit="false"/>
      <protection locked="true" hidden="false"/>
    </xf>
    <xf numFmtId="170" fontId="4" fillId="0" borderId="0" xfId="0" applyFont="true" applyBorder="false" applyAlignment="true" applyProtection="false">
      <alignment horizontal="general" vertical="bottom" textRotation="0" wrapText="false" indent="0" shrinkToFit="false"/>
      <protection locked="true" hidden="false"/>
    </xf>
    <xf numFmtId="170" fontId="4" fillId="10" borderId="0" xfId="0" applyFont="true" applyBorder="false" applyAlignment="true" applyProtection="false">
      <alignment horizontal="general" vertical="bottom" textRotation="0" wrapText="false" indent="0" shrinkToFit="false"/>
      <protection locked="true" hidden="false"/>
    </xf>
    <xf numFmtId="164" fontId="45" fillId="6" borderId="0" xfId="0" applyFont="true" applyBorder="true" applyAlignment="true" applyProtection="false">
      <alignment horizontal="general" vertical="bottom" textRotation="0" wrapText="true" indent="0" shrinkToFit="false"/>
      <protection locked="true" hidden="false"/>
    </xf>
    <xf numFmtId="164" fontId="47" fillId="11" borderId="0" xfId="0" applyFont="true" applyBorder="true" applyAlignment="true" applyProtection="false">
      <alignment horizontal="general" vertical="bottom" textRotation="0" wrapText="true" indent="0" shrinkToFit="false"/>
      <protection locked="true" hidden="false"/>
    </xf>
    <xf numFmtId="164" fontId="42" fillId="3" borderId="0" xfId="0" applyFont="true" applyBorder="true" applyAlignment="true" applyProtection="false">
      <alignment horizontal="general" vertical="bottom" textRotation="0" wrapText="true" indent="0" shrinkToFit="false"/>
      <protection locked="true" hidden="false"/>
    </xf>
    <xf numFmtId="164" fontId="45" fillId="6" borderId="0" xfId="0" applyFont="true" applyBorder="true" applyAlignment="true" applyProtection="false">
      <alignment horizontal="general" vertical="bottom" textRotation="0" wrapText="false" indent="0" shrinkToFit="false"/>
      <protection locked="true" hidden="false"/>
    </xf>
    <xf numFmtId="164" fontId="47" fillId="0" borderId="0" xfId="0" applyFont="true" applyBorder="true" applyAlignment="true" applyProtection="false">
      <alignment horizontal="general" vertical="bottom" textRotation="0" wrapText="false" indent="0" shrinkToFit="false"/>
      <protection locked="true" hidden="false"/>
    </xf>
    <xf numFmtId="164" fontId="13" fillId="2" borderId="0" xfId="0" applyFont="true" applyBorder="true" applyAlignment="true" applyProtection="false">
      <alignment horizontal="general" vertical="center" textRotation="0" wrapText="false" indent="0" shrinkToFit="false"/>
      <protection locked="true" hidden="false"/>
    </xf>
    <xf numFmtId="164" fontId="26" fillId="3" borderId="0" xfId="0" applyFont="true" applyBorder="false" applyAlignment="true" applyProtection="false">
      <alignment horizontal="general" vertical="bottom" textRotation="0" wrapText="false" indent="0" shrinkToFit="false"/>
      <protection locked="true" hidden="false"/>
    </xf>
    <xf numFmtId="164" fontId="8" fillId="5" borderId="0" xfId="0" applyFont="true" applyBorder="false" applyAlignment="true" applyProtection="false">
      <alignment horizontal="general" vertical="bottom" textRotation="0" wrapText="true" indent="0" shrinkToFit="false"/>
      <protection locked="true" hidden="false"/>
    </xf>
    <xf numFmtId="164" fontId="39" fillId="5" borderId="0" xfId="0" applyFont="true" applyBorder="false" applyAlignment="true" applyProtection="false">
      <alignment horizontal="general" vertical="bottom" textRotation="0" wrapText="true" indent="0" shrinkToFit="false"/>
      <protection locked="true" hidden="false"/>
    </xf>
    <xf numFmtId="164" fontId="48" fillId="0" borderId="0" xfId="0" applyFont="true" applyBorder="false" applyAlignment="true" applyProtection="false">
      <alignment horizontal="general" vertical="bottom" textRotation="0" wrapText="false" indent="0" shrinkToFit="false"/>
      <protection locked="true" hidden="false"/>
    </xf>
    <xf numFmtId="164" fontId="49" fillId="0" borderId="0" xfId="0" applyFont="true" applyBorder="false" applyAlignment="true" applyProtection="false">
      <alignment horizontal="general" vertical="bottom" textRotation="0" wrapText="false" indent="0" shrinkToFit="false"/>
      <protection locked="true" hidden="false"/>
    </xf>
    <xf numFmtId="164" fontId="49" fillId="0" borderId="0" xfId="0" applyFont="true" applyBorder="false" applyAlignment="true" applyProtection="false">
      <alignment horizontal="general" vertical="bottom" textRotation="0" wrapText="true" indent="0" shrinkToFit="false"/>
      <protection locked="true" hidden="false"/>
    </xf>
    <xf numFmtId="171" fontId="48" fillId="0" borderId="0" xfId="0" applyFont="true" applyBorder="false" applyAlignment="true" applyProtection="false">
      <alignment horizontal="general" vertical="bottom" textRotation="0" wrapText="false" indent="0" shrinkToFit="false"/>
      <protection locked="true" hidden="false"/>
    </xf>
    <xf numFmtId="164" fontId="48" fillId="0" borderId="0" xfId="0" applyFont="true" applyBorder="false" applyAlignment="true" applyProtection="false">
      <alignment horizontal="general" vertical="bottom" textRotation="0" wrapText="true" indent="0" shrinkToFit="false"/>
      <protection locked="true" hidden="false"/>
    </xf>
    <xf numFmtId="164" fontId="51" fillId="10" borderId="0" xfId="0" applyFont="true" applyBorder="false" applyAlignment="true" applyProtection="false">
      <alignment horizontal="center" vertical="bottom" textRotation="0" wrapText="false" indent="0" shrinkToFit="false"/>
      <protection locked="true" hidden="false"/>
    </xf>
    <xf numFmtId="164" fontId="48" fillId="3" borderId="0" xfId="0" applyFont="true" applyBorder="false" applyAlignment="true" applyProtection="false">
      <alignment horizontal="general" vertical="bottom" textRotation="0" wrapText="false" indent="0" shrinkToFit="false"/>
      <protection locked="true" hidden="false"/>
    </xf>
    <xf numFmtId="164" fontId="49" fillId="3" borderId="0" xfId="0" applyFont="true" applyBorder="false" applyAlignment="true" applyProtection="false">
      <alignment horizontal="general" vertical="bottom" textRotation="0" wrapText="false" indent="0" shrinkToFit="false"/>
      <protection locked="true" hidden="false"/>
    </xf>
    <xf numFmtId="164" fontId="52" fillId="4" borderId="0" xfId="0" applyFont="true" applyBorder="true" applyAlignment="true" applyProtection="false">
      <alignment horizontal="general" vertical="bottom" textRotation="0" wrapText="true" indent="0" shrinkToFit="false"/>
      <protection locked="true" hidden="false"/>
    </xf>
    <xf numFmtId="164" fontId="53"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b val="1"/>
        <color rgb="FFA73535"/>
      </font>
      <fill>
        <patternFill>
          <bgColor rgb="FFFFEBEC"/>
        </patternFill>
      </fill>
    </dxf>
    <dxf>
      <font>
        <b val="1"/>
        <color rgb="FFC00000"/>
      </font>
      <fill>
        <patternFill>
          <bgColor rgb="FFFBEBEB"/>
        </patternFill>
      </fill>
    </dxf>
    <dxf>
      <font>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C746D"/>
      <rgbColor rgb="FFC0C0C0"/>
      <rgbColor rgb="FF808080"/>
      <rgbColor rgb="FF9999FF"/>
      <rgbColor rgb="FFA73535"/>
      <rgbColor rgb="FFFFF1D6"/>
      <rgbColor rgb="FFE5F2FF"/>
      <rgbColor rgb="FF660066"/>
      <rgbColor rgb="FFFF8080"/>
      <rgbColor rgb="FF006DAC"/>
      <rgbColor rgb="FFEEF2F6"/>
      <rgbColor rgb="FF000080"/>
      <rgbColor rgb="FFFF00FF"/>
      <rgbColor rgb="FFFFFF00"/>
      <rgbColor rgb="FF00FFFF"/>
      <rgbColor rgb="FF800080"/>
      <rgbColor rgb="FF800000"/>
      <rgbColor rgb="FF0A6A4C"/>
      <rgbColor rgb="FF0000FF"/>
      <rgbColor rgb="FF00CCFF"/>
      <rgbColor rgb="FFE8F6F1"/>
      <rgbColor rgb="FFEAF3F6"/>
      <rgbColor rgb="FFFBEBEB"/>
      <rgbColor rgb="FF99CCFF"/>
      <rgbColor rgb="FFFF99CC"/>
      <rgbColor rgb="FFCC99FF"/>
      <rgbColor rgb="FFFFEBEC"/>
      <rgbColor rgb="FF07558A"/>
      <rgbColor rgb="FF33CCCC"/>
      <rgbColor rgb="FF99CC00"/>
      <rgbColor rgb="FFFFCC00"/>
      <rgbColor rgb="FFFF9900"/>
      <rgbColor rgb="FFFF6600"/>
      <rgbColor rgb="FF596C7C"/>
      <rgbColor rgb="FF969696"/>
      <rgbColor rgb="FF17365A"/>
      <rgbColor rgb="FF339966"/>
      <rgbColor rgb="FF003300"/>
      <rgbColor rgb="FF333300"/>
      <rgbColor rgb="FF8C2830"/>
      <rgbColor rgb="FF774819"/>
      <rgbColor rgb="FF24496B"/>
      <rgbColor rgb="FF1A2939"/>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1" width="22"/>
    <col collapsed="false" customWidth="true" hidden="false" outlineLevel="0" max="3" min="3" style="1" width="21"/>
    <col collapsed="false" customWidth="true" hidden="false" outlineLevel="0" max="4" min="4" style="1" width="20"/>
    <col collapsed="false" customWidth="true" hidden="false" outlineLevel="0" max="6" min="5" style="1" width="19"/>
    <col collapsed="false" customWidth="true" hidden="false" outlineLevel="0" max="7" min="7" style="1" width="20"/>
    <col collapsed="false" customWidth="true" hidden="false" outlineLevel="0" max="8" min="8" style="1" width="22"/>
  </cols>
  <sheetData>
    <row r="1" customFormat="false" ht="28.5" hidden="false" customHeight="true" outlineLevel="0" collapsed="false">
      <c r="A1" s="2" t="s">
        <v>0</v>
      </c>
      <c r="B1" s="2"/>
      <c r="C1" s="2"/>
      <c r="D1" s="2"/>
      <c r="E1" s="2"/>
      <c r="F1" s="2"/>
      <c r="G1" s="2"/>
      <c r="H1" s="2"/>
    </row>
    <row r="2" customFormat="false" ht="28.5" hidden="false" customHeight="true" outlineLevel="0" collapsed="false">
      <c r="A2" s="2"/>
      <c r="B2" s="2"/>
      <c r="C2" s="2"/>
      <c r="D2" s="2"/>
      <c r="E2" s="2"/>
      <c r="F2" s="2"/>
      <c r="G2" s="2"/>
      <c r="H2" s="2"/>
    </row>
    <row r="3" customFormat="false" ht="33.75" hidden="false" customHeight="true" outlineLevel="0" collapsed="false">
      <c r="A3" s="3" t="s">
        <v>1</v>
      </c>
      <c r="B3" s="3"/>
      <c r="C3" s="3"/>
      <c r="D3" s="3"/>
      <c r="E3" s="3"/>
      <c r="F3" s="3"/>
      <c r="G3" s="3"/>
      <c r="H3" s="3"/>
    </row>
    <row r="5" customFormat="false" ht="30.75" hidden="false" customHeight="true" outlineLevel="0" collapsed="false">
      <c r="A5" s="4" t="s">
        <v>2</v>
      </c>
      <c r="B5" s="4"/>
      <c r="C5" s="4"/>
      <c r="D5" s="4"/>
      <c r="E5" s="4"/>
      <c r="F5" s="4"/>
      <c r="G5" s="4"/>
      <c r="H5" s="4"/>
    </row>
    <row r="6" customFormat="false" ht="30.75" hidden="false" customHeight="true" outlineLevel="0" collapsed="false">
      <c r="A6" s="4"/>
      <c r="B6" s="4"/>
      <c r="C6" s="4"/>
      <c r="D6" s="4"/>
      <c r="E6" s="4"/>
      <c r="F6" s="4"/>
      <c r="G6" s="4"/>
      <c r="H6" s="4"/>
    </row>
    <row r="8" customFormat="false" ht="24.75" hidden="false" customHeight="true" outlineLevel="0" collapsed="false">
      <c r="A8" s="5" t="s">
        <v>3</v>
      </c>
      <c r="B8" s="6" t="s">
        <v>4</v>
      </c>
      <c r="C8" s="6"/>
      <c r="D8" s="6"/>
      <c r="E8" s="6"/>
      <c r="F8" s="6"/>
      <c r="G8" s="6"/>
      <c r="H8" s="6"/>
    </row>
    <row r="9" customFormat="false" ht="24.75" hidden="false" customHeight="true" outlineLevel="0" collapsed="false">
      <c r="A9" s="5"/>
      <c r="B9" s="6"/>
      <c r="C9" s="6"/>
      <c r="D9" s="6"/>
      <c r="E9" s="6"/>
      <c r="F9" s="6"/>
      <c r="G9" s="6"/>
      <c r="H9" s="6"/>
    </row>
    <row r="11" customFormat="false" ht="24.75" hidden="false" customHeight="true" outlineLevel="0" collapsed="false">
      <c r="A11" s="5" t="s">
        <v>5</v>
      </c>
      <c r="B11" s="6" t="s">
        <v>6</v>
      </c>
      <c r="C11" s="6"/>
      <c r="D11" s="6"/>
      <c r="E11" s="6"/>
      <c r="F11" s="6"/>
      <c r="G11" s="6"/>
      <c r="H11" s="6"/>
    </row>
    <row r="12" customFormat="false" ht="24.75" hidden="false" customHeight="true" outlineLevel="0" collapsed="false">
      <c r="A12" s="5"/>
      <c r="B12" s="6"/>
      <c r="C12" s="6"/>
      <c r="D12" s="6"/>
      <c r="E12" s="6"/>
      <c r="F12" s="6"/>
      <c r="G12" s="6"/>
      <c r="H12" s="6"/>
    </row>
    <row r="14" customFormat="false" ht="24.75" hidden="false" customHeight="true" outlineLevel="0" collapsed="false">
      <c r="A14" s="5" t="s">
        <v>7</v>
      </c>
      <c r="B14" s="6" t="s">
        <v>8</v>
      </c>
      <c r="C14" s="6"/>
      <c r="D14" s="6"/>
      <c r="E14" s="6"/>
      <c r="F14" s="6"/>
      <c r="G14" s="6"/>
      <c r="H14" s="6"/>
    </row>
    <row r="15" customFormat="false" ht="24.75" hidden="false" customHeight="true" outlineLevel="0" collapsed="false">
      <c r="A15" s="5"/>
      <c r="B15" s="6"/>
      <c r="C15" s="6"/>
      <c r="D15" s="6"/>
      <c r="E15" s="6"/>
      <c r="F15" s="6"/>
      <c r="G15" s="6"/>
      <c r="H15" s="6"/>
    </row>
    <row r="17" customFormat="false" ht="24.75" hidden="false" customHeight="true" outlineLevel="0" collapsed="false">
      <c r="A17" s="5" t="s">
        <v>9</v>
      </c>
      <c r="B17" s="6" t="s">
        <v>10</v>
      </c>
      <c r="C17" s="6"/>
      <c r="D17" s="6"/>
      <c r="E17" s="6"/>
      <c r="F17" s="6"/>
      <c r="G17" s="6"/>
      <c r="H17" s="6"/>
    </row>
    <row r="18" customFormat="false" ht="24.75" hidden="false" customHeight="true" outlineLevel="0" collapsed="false">
      <c r="A18" s="5"/>
      <c r="B18" s="6"/>
      <c r="C18" s="6"/>
      <c r="D18" s="6"/>
      <c r="E18" s="6"/>
      <c r="F18" s="6"/>
      <c r="G18" s="6"/>
      <c r="H18" s="6"/>
    </row>
    <row r="21" customFormat="false" ht="30" hidden="false" customHeight="true" outlineLevel="0" collapsed="false">
      <c r="A21" s="7" t="s">
        <v>11</v>
      </c>
      <c r="B21" s="7"/>
      <c r="C21" s="7"/>
      <c r="D21" s="7"/>
      <c r="E21" s="7"/>
      <c r="F21" s="7"/>
      <c r="G21" s="7"/>
      <c r="H21" s="7"/>
    </row>
    <row r="23" customFormat="false" ht="27" hidden="false" customHeight="true" outlineLevel="0" collapsed="false">
      <c r="A23" s="8" t="s">
        <v>12</v>
      </c>
      <c r="B23" s="8"/>
      <c r="C23" s="8"/>
      <c r="D23" s="8"/>
      <c r="E23" s="8"/>
      <c r="F23" s="8"/>
      <c r="G23" s="8"/>
      <c r="H23" s="8"/>
    </row>
    <row r="24" customFormat="false" ht="27" hidden="false" customHeight="true" outlineLevel="0" collapsed="false">
      <c r="A24" s="8"/>
      <c r="B24" s="8"/>
      <c r="C24" s="8"/>
      <c r="D24" s="8"/>
      <c r="E24" s="8"/>
      <c r="F24" s="8"/>
      <c r="G24" s="8"/>
      <c r="H24" s="8"/>
    </row>
    <row r="26" customFormat="false" ht="27" hidden="false" customHeight="true" outlineLevel="0" collapsed="false">
      <c r="A26" s="8" t="s">
        <v>13</v>
      </c>
      <c r="B26" s="8"/>
      <c r="C26" s="8"/>
      <c r="D26" s="8"/>
      <c r="E26" s="8"/>
      <c r="F26" s="8"/>
      <c r="G26" s="8"/>
      <c r="H26" s="8"/>
    </row>
    <row r="27" customFormat="false" ht="27" hidden="false" customHeight="true" outlineLevel="0" collapsed="false">
      <c r="A27" s="8"/>
      <c r="B27" s="8"/>
      <c r="C27" s="8"/>
      <c r="D27" s="8"/>
      <c r="E27" s="8"/>
      <c r="F27" s="8"/>
      <c r="G27" s="8"/>
      <c r="H27" s="8"/>
    </row>
    <row r="29" customFormat="false" ht="27" hidden="false" customHeight="true" outlineLevel="0" collapsed="false">
      <c r="A29" s="9" t="s">
        <v>14</v>
      </c>
      <c r="B29" s="9"/>
      <c r="C29" s="9"/>
      <c r="D29" s="9"/>
      <c r="E29" s="9"/>
      <c r="F29" s="9"/>
      <c r="G29" s="9"/>
      <c r="H29" s="9"/>
    </row>
    <row r="30" customFormat="false" ht="27" hidden="false" customHeight="true" outlineLevel="0" collapsed="false">
      <c r="A30" s="9"/>
      <c r="B30" s="9"/>
      <c r="C30" s="9"/>
      <c r="D30" s="9"/>
      <c r="E30" s="9"/>
      <c r="F30" s="9"/>
      <c r="G30" s="9"/>
      <c r="H30" s="9"/>
    </row>
    <row r="33" customFormat="false" ht="25.5" hidden="false" customHeight="true" outlineLevel="0" collapsed="false">
      <c r="A33" s="10" t="s">
        <v>15</v>
      </c>
      <c r="B33" s="10"/>
      <c r="C33" s="10"/>
      <c r="D33" s="10"/>
      <c r="E33" s="10"/>
      <c r="F33" s="10"/>
      <c r="G33" s="10"/>
      <c r="H33" s="10"/>
    </row>
    <row r="34" customFormat="false" ht="25.5" hidden="false" customHeight="true" outlineLevel="0" collapsed="false">
      <c r="A34" s="11"/>
      <c r="B34" s="11"/>
      <c r="C34" s="11"/>
      <c r="D34" s="11"/>
      <c r="E34" s="11"/>
      <c r="F34" s="11"/>
      <c r="G34" s="11"/>
      <c r="H34" s="11"/>
    </row>
    <row r="35" customFormat="false" ht="25.5" hidden="false" customHeight="true" outlineLevel="0" collapsed="false">
      <c r="A35" s="11"/>
      <c r="B35" s="11"/>
      <c r="C35" s="11"/>
      <c r="D35" s="11"/>
      <c r="E35" s="11"/>
      <c r="F35" s="11"/>
      <c r="G35" s="11"/>
      <c r="H35" s="11"/>
    </row>
    <row r="37" customFormat="false" ht="30" hidden="false" customHeight="true" outlineLevel="0" collapsed="false">
      <c r="A37" s="7" t="s">
        <v>16</v>
      </c>
      <c r="B37" s="7"/>
      <c r="C37" s="7"/>
      <c r="D37" s="7"/>
      <c r="E37" s="7"/>
      <c r="F37" s="7"/>
      <c r="G37" s="7"/>
      <c r="H37" s="7"/>
    </row>
    <row r="39" customFormat="false" ht="36" hidden="false" customHeight="true" outlineLevel="0" collapsed="false">
      <c r="A39" s="9" t="s">
        <v>17</v>
      </c>
      <c r="B39" s="9"/>
      <c r="C39" s="9"/>
      <c r="D39" s="9"/>
      <c r="E39" s="9"/>
      <c r="F39" s="9"/>
      <c r="G39" s="9"/>
      <c r="H39" s="9"/>
    </row>
    <row r="40" customFormat="false" ht="6" hidden="false" customHeight="true" outlineLevel="0" collapsed="false">
      <c r="A40" s="9"/>
      <c r="B40" s="9"/>
      <c r="C40" s="9"/>
      <c r="D40" s="9"/>
      <c r="E40" s="9"/>
      <c r="F40" s="9"/>
      <c r="G40" s="9"/>
      <c r="H40" s="9"/>
    </row>
    <row r="41" customFormat="false" ht="36" hidden="false" customHeight="true" outlineLevel="0" collapsed="false">
      <c r="A41" s="9" t="s">
        <v>18</v>
      </c>
      <c r="B41" s="9"/>
      <c r="C41" s="9"/>
      <c r="D41" s="9"/>
      <c r="E41" s="9"/>
      <c r="F41" s="9"/>
      <c r="G41" s="9"/>
      <c r="H41" s="9"/>
    </row>
    <row r="42" customFormat="false" ht="6" hidden="false" customHeight="true" outlineLevel="0" collapsed="false">
      <c r="A42" s="9"/>
      <c r="B42" s="9"/>
      <c r="C42" s="9"/>
      <c r="D42" s="9"/>
      <c r="E42" s="9"/>
      <c r="F42" s="9"/>
      <c r="G42" s="9"/>
      <c r="H42" s="9"/>
    </row>
    <row r="43" customFormat="false" ht="36" hidden="false" customHeight="true" outlineLevel="0" collapsed="false">
      <c r="A43" s="9" t="s">
        <v>19</v>
      </c>
      <c r="B43" s="9"/>
      <c r="C43" s="9"/>
      <c r="D43" s="9"/>
      <c r="E43" s="9"/>
      <c r="F43" s="9"/>
      <c r="G43" s="9"/>
      <c r="H43" s="9"/>
    </row>
    <row r="44" customFormat="false" ht="6" hidden="false" customHeight="true" outlineLevel="0" collapsed="false">
      <c r="A44" s="9"/>
      <c r="B44" s="9"/>
      <c r="C44" s="9"/>
      <c r="D44" s="9"/>
      <c r="E44" s="9"/>
      <c r="F44" s="9"/>
      <c r="G44" s="9"/>
      <c r="H44" s="9"/>
    </row>
    <row r="45" customFormat="false" ht="36" hidden="false" customHeight="true" outlineLevel="0" collapsed="false">
      <c r="A45" s="9" t="s">
        <v>20</v>
      </c>
      <c r="B45" s="9"/>
      <c r="C45" s="9"/>
      <c r="D45" s="9"/>
      <c r="E45" s="9"/>
      <c r="F45" s="9"/>
      <c r="G45" s="9"/>
      <c r="H45" s="9"/>
    </row>
    <row r="46" customFormat="false" ht="6" hidden="false" customHeight="true" outlineLevel="0" collapsed="false">
      <c r="A46" s="9"/>
      <c r="B46" s="9"/>
      <c r="C46" s="9"/>
      <c r="D46" s="9"/>
      <c r="E46" s="9"/>
      <c r="F46" s="9"/>
      <c r="G46" s="9"/>
      <c r="H46" s="9"/>
    </row>
  </sheetData>
  <mergeCells count="17">
    <mergeCell ref="A1:H2"/>
    <mergeCell ref="A3:H3"/>
    <mergeCell ref="A5:H6"/>
    <mergeCell ref="B8:H9"/>
    <mergeCell ref="B11:H12"/>
    <mergeCell ref="B14:H15"/>
    <mergeCell ref="B17:H18"/>
    <mergeCell ref="A21:H21"/>
    <mergeCell ref="A23:H24"/>
    <mergeCell ref="A26:H27"/>
    <mergeCell ref="A29:H30"/>
    <mergeCell ref="A33:H33"/>
    <mergeCell ref="A37:H37"/>
    <mergeCell ref="A39:H40"/>
    <mergeCell ref="A41:H42"/>
    <mergeCell ref="A43:H44"/>
    <mergeCell ref="A45:H46"/>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6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8"/>
    <col collapsed="false" customWidth="true" hidden="false" outlineLevel="0" max="2" min="2" style="1" width="22"/>
    <col collapsed="false" customWidth="true" hidden="false" outlineLevel="0" max="3" min="3" style="1" width="16"/>
    <col collapsed="false" customWidth="true" hidden="false" outlineLevel="0" max="4" min="4" style="1" width="29"/>
    <col collapsed="false" customWidth="true" hidden="false" outlineLevel="0" max="8" min="5" style="1" width="17"/>
  </cols>
  <sheetData>
    <row r="1" customFormat="false" ht="28.5" hidden="false" customHeight="true" outlineLevel="0" collapsed="false">
      <c r="A1" s="12" t="s">
        <v>21</v>
      </c>
      <c r="B1" s="12"/>
      <c r="C1" s="12"/>
      <c r="D1" s="12"/>
      <c r="E1" s="12"/>
      <c r="F1" s="12"/>
      <c r="G1" s="12"/>
      <c r="H1" s="12"/>
    </row>
    <row r="2" customFormat="false" ht="28.5" hidden="false" customHeight="true" outlineLevel="0" collapsed="false">
      <c r="A2" s="12"/>
      <c r="B2" s="12"/>
      <c r="C2" s="12"/>
      <c r="D2" s="12"/>
      <c r="E2" s="12"/>
      <c r="F2" s="12"/>
      <c r="G2" s="12"/>
      <c r="H2" s="12"/>
    </row>
    <row r="3" customFormat="false" ht="33.75" hidden="false" customHeight="true" outlineLevel="0" collapsed="false">
      <c r="A3" s="3" t="s">
        <v>22</v>
      </c>
      <c r="B3" s="3"/>
      <c r="C3" s="3"/>
      <c r="D3" s="3"/>
      <c r="E3" s="3"/>
      <c r="F3" s="3"/>
      <c r="G3" s="3"/>
      <c r="H3" s="3"/>
    </row>
    <row r="4" customFormat="false" ht="27" hidden="false" customHeight="true" outlineLevel="0" collapsed="false">
      <c r="A4" s="13" t="str">
        <f aca="false">IF($B$61&lt;&gt;"入力正常","入力に不整合があります（下の「F｜自動入力検査」で「修正必要」の項目を確認）。数値を使用しないでください。","数値範囲の検査は完了。ただし実設計の安全性は未評価です。")</f>
        <v>数値範囲の検査は完了。ただし実設計の安全性は未評価です。</v>
      </c>
      <c r="B4" s="13"/>
      <c r="C4" s="13"/>
      <c r="D4" s="13"/>
      <c r="E4" s="13"/>
      <c r="F4" s="13"/>
      <c r="G4" s="13"/>
      <c r="H4" s="13"/>
    </row>
    <row r="6" customFormat="false" ht="24.75" hidden="false" customHeight="true" outlineLevel="0" collapsed="false">
      <c r="A6" s="14" t="s">
        <v>23</v>
      </c>
      <c r="B6" s="14"/>
      <c r="C6" s="14"/>
      <c r="D6" s="14"/>
      <c r="E6" s="14"/>
      <c r="F6" s="14"/>
      <c r="G6" s="14"/>
      <c r="H6" s="14"/>
    </row>
    <row r="7" customFormat="false" ht="27" hidden="false" customHeight="true" outlineLevel="0" collapsed="false">
      <c r="A7" s="15" t="s">
        <v>24</v>
      </c>
      <c r="B7" s="16" t="n">
        <v>500</v>
      </c>
      <c r="C7" s="17" t="s">
        <v>25</v>
      </c>
      <c r="D7" s="18" t="s">
        <v>26</v>
      </c>
      <c r="E7" s="18"/>
      <c r="F7" s="18"/>
      <c r="G7" s="18"/>
      <c r="H7" s="18"/>
    </row>
    <row r="8" customFormat="false" ht="27" hidden="false" customHeight="true" outlineLevel="0" collapsed="false">
      <c r="A8" s="15" t="s">
        <v>27</v>
      </c>
      <c r="B8" s="16" t="n">
        <v>9.8</v>
      </c>
      <c r="C8" s="17" t="s">
        <v>28</v>
      </c>
      <c r="D8" s="18" t="s">
        <v>29</v>
      </c>
      <c r="E8" s="18"/>
      <c r="F8" s="18"/>
      <c r="G8" s="18"/>
      <c r="H8" s="18"/>
    </row>
    <row r="9" customFormat="false" ht="27" hidden="false" customHeight="true" outlineLevel="0" collapsed="false">
      <c r="A9" s="15" t="s">
        <v>30</v>
      </c>
      <c r="B9" s="19" t="n">
        <v>0.5</v>
      </c>
      <c r="C9" s="20" t="s">
        <v>31</v>
      </c>
      <c r="D9" s="18" t="s">
        <v>32</v>
      </c>
      <c r="E9" s="18"/>
      <c r="F9" s="18"/>
      <c r="G9" s="18"/>
      <c r="H9" s="18"/>
    </row>
    <row r="10" customFormat="false" ht="33.75" hidden="false" customHeight="true" outlineLevel="0" collapsed="false">
      <c r="A10" s="15" t="s">
        <v>33</v>
      </c>
      <c r="B10" s="21" t="s">
        <v>34</v>
      </c>
      <c r="C10" s="20" t="s">
        <v>35</v>
      </c>
      <c r="D10" s="18" t="s">
        <v>36</v>
      </c>
      <c r="E10" s="18"/>
      <c r="F10" s="18"/>
      <c r="G10" s="18"/>
      <c r="H10" s="18"/>
    </row>
    <row r="12" customFormat="false" ht="24.75" hidden="false" customHeight="true" outlineLevel="0" collapsed="false">
      <c r="A12" s="14" t="s">
        <v>37</v>
      </c>
      <c r="B12" s="14"/>
      <c r="C12" s="14"/>
      <c r="D12" s="14"/>
      <c r="E12" s="14"/>
      <c r="F12" s="14"/>
      <c r="G12" s="14"/>
      <c r="H12" s="14"/>
    </row>
    <row r="13" customFormat="false" ht="27" hidden="false" customHeight="true" outlineLevel="0" collapsed="false">
      <c r="A13" s="15" t="s">
        <v>38</v>
      </c>
      <c r="B13" s="16" t="n">
        <v>1000</v>
      </c>
      <c r="C13" s="17" t="s">
        <v>39</v>
      </c>
      <c r="D13" s="18" t="s">
        <v>40</v>
      </c>
      <c r="E13" s="18"/>
      <c r="F13" s="18"/>
      <c r="G13" s="18"/>
      <c r="H13" s="18"/>
    </row>
    <row r="14" customFormat="false" ht="27" hidden="false" customHeight="true" outlineLevel="0" collapsed="false">
      <c r="A14" s="15" t="s">
        <v>41</v>
      </c>
      <c r="B14" s="16" t="n">
        <v>600</v>
      </c>
      <c r="C14" s="17" t="s">
        <v>39</v>
      </c>
      <c r="D14" s="18" t="s">
        <v>42</v>
      </c>
      <c r="E14" s="18"/>
      <c r="F14" s="18"/>
      <c r="G14" s="18"/>
      <c r="H14" s="18"/>
    </row>
    <row r="15" customFormat="false" ht="27" hidden="false" customHeight="true" outlineLevel="0" collapsed="false">
      <c r="A15" s="15" t="s">
        <v>43</v>
      </c>
      <c r="B15" s="16" t="n">
        <v>800</v>
      </c>
      <c r="C15" s="17" t="s">
        <v>39</v>
      </c>
      <c r="D15" s="18" t="s">
        <v>44</v>
      </c>
      <c r="E15" s="18"/>
      <c r="F15" s="18"/>
      <c r="G15" s="18"/>
      <c r="H15" s="18"/>
    </row>
    <row r="16" customFormat="false" ht="27" hidden="false" customHeight="true" outlineLevel="0" collapsed="false">
      <c r="A16" s="15" t="s">
        <v>45</v>
      </c>
      <c r="B16" s="22" t="s">
        <v>46</v>
      </c>
      <c r="C16" s="20" t="s">
        <v>47</v>
      </c>
      <c r="D16" s="23" t="s">
        <v>48</v>
      </c>
      <c r="E16" s="23"/>
      <c r="F16" s="23"/>
      <c r="G16" s="23"/>
      <c r="H16" s="23"/>
    </row>
    <row r="17" customFormat="false" ht="27" hidden="false" customHeight="true" outlineLevel="0" collapsed="false">
      <c r="A17" s="15" t="s">
        <v>49</v>
      </c>
      <c r="B17" s="22" t="s">
        <v>46</v>
      </c>
      <c r="C17" s="20" t="s">
        <v>47</v>
      </c>
      <c r="D17" s="18" t="s">
        <v>50</v>
      </c>
      <c r="E17" s="18"/>
      <c r="F17" s="18"/>
      <c r="G17" s="18"/>
      <c r="H17" s="18"/>
    </row>
    <row r="18" customFormat="false" ht="27" hidden="false" customHeight="true" outlineLevel="0" collapsed="false">
      <c r="A18" s="15" t="s">
        <v>51</v>
      </c>
      <c r="B18" s="19" t="n">
        <v>0.5</v>
      </c>
      <c r="C18" s="20" t="s">
        <v>31</v>
      </c>
      <c r="D18" s="18" t="s">
        <v>52</v>
      </c>
      <c r="E18" s="18"/>
      <c r="F18" s="18"/>
      <c r="G18" s="18"/>
      <c r="H18" s="18"/>
    </row>
    <row r="19" customFormat="false" ht="27" hidden="false" customHeight="true" outlineLevel="0" collapsed="false">
      <c r="A19" s="15" t="s">
        <v>53</v>
      </c>
      <c r="B19" s="16" t="n">
        <v>800</v>
      </c>
      <c r="C19" s="17" t="s">
        <v>39</v>
      </c>
      <c r="D19" s="18" t="s">
        <v>54</v>
      </c>
      <c r="E19" s="18"/>
      <c r="F19" s="18"/>
      <c r="G19" s="18"/>
      <c r="H19" s="18"/>
    </row>
    <row r="20" customFormat="false" ht="27" hidden="false" customHeight="true" outlineLevel="0" collapsed="false">
      <c r="A20" s="15" t="s">
        <v>55</v>
      </c>
      <c r="B20" s="16" t="n">
        <v>2</v>
      </c>
      <c r="C20" s="20" t="s">
        <v>56</v>
      </c>
      <c r="D20" s="23" t="s">
        <v>57</v>
      </c>
      <c r="E20" s="23"/>
      <c r="F20" s="23"/>
      <c r="G20" s="23"/>
      <c r="H20" s="23"/>
    </row>
    <row r="21" customFormat="false" ht="27" hidden="false" customHeight="true" outlineLevel="0" collapsed="false">
      <c r="A21" s="15" t="s">
        <v>58</v>
      </c>
      <c r="B21" s="16" t="n">
        <v>205000</v>
      </c>
      <c r="C21" s="17" t="s">
        <v>59</v>
      </c>
      <c r="D21" s="18" t="s">
        <v>60</v>
      </c>
      <c r="E21" s="18"/>
      <c r="F21" s="18"/>
      <c r="G21" s="18"/>
      <c r="H21" s="18"/>
    </row>
    <row r="22" customFormat="false" ht="27" hidden="false" customHeight="true" outlineLevel="0" collapsed="false">
      <c r="A22" s="15" t="s">
        <v>61</v>
      </c>
      <c r="B22" s="16" t="n">
        <v>235</v>
      </c>
      <c r="C22" s="17" t="s">
        <v>59</v>
      </c>
      <c r="D22" s="18" t="s">
        <v>62</v>
      </c>
      <c r="E22" s="18"/>
      <c r="F22" s="18"/>
      <c r="G22" s="18"/>
      <c r="H22" s="18"/>
    </row>
    <row r="23" customFormat="false" ht="27" hidden="false" customHeight="true" outlineLevel="0" collapsed="false">
      <c r="A23" s="15" t="s">
        <v>63</v>
      </c>
      <c r="B23" s="16" t="n">
        <v>300</v>
      </c>
      <c r="C23" s="20" t="s">
        <v>56</v>
      </c>
      <c r="D23" s="18" t="s">
        <v>64</v>
      </c>
      <c r="E23" s="18"/>
      <c r="F23" s="18"/>
      <c r="G23" s="18"/>
      <c r="H23" s="18"/>
    </row>
    <row r="25" customFormat="false" ht="24.75" hidden="false" customHeight="true" outlineLevel="0" collapsed="false">
      <c r="A25" s="14" t="s">
        <v>65</v>
      </c>
      <c r="B25" s="14"/>
      <c r="C25" s="14"/>
      <c r="D25" s="14"/>
      <c r="E25" s="14"/>
      <c r="F25" s="14"/>
      <c r="G25" s="14"/>
      <c r="H25" s="14"/>
    </row>
    <row r="26" customFormat="false" ht="27" hidden="false" customHeight="true" outlineLevel="0" collapsed="false">
      <c r="A26" s="15" t="s">
        <v>66</v>
      </c>
      <c r="B26" s="16" t="n">
        <v>4</v>
      </c>
      <c r="C26" s="17" t="s">
        <v>39</v>
      </c>
      <c r="D26" s="18" t="s">
        <v>67</v>
      </c>
      <c r="E26" s="18"/>
      <c r="F26" s="18"/>
      <c r="G26" s="18"/>
      <c r="H26" s="18"/>
    </row>
    <row r="27" customFormat="false" ht="27" hidden="false" customHeight="true" outlineLevel="0" collapsed="false">
      <c r="A27" s="15" t="s">
        <v>68</v>
      </c>
      <c r="B27" s="16" t="n">
        <v>50</v>
      </c>
      <c r="C27" s="17" t="s">
        <v>39</v>
      </c>
      <c r="D27" s="18" t="s">
        <v>69</v>
      </c>
      <c r="E27" s="18"/>
      <c r="F27" s="18"/>
      <c r="G27" s="18"/>
      <c r="H27" s="18"/>
    </row>
    <row r="28" customFormat="false" ht="27" hidden="false" customHeight="true" outlineLevel="0" collapsed="false">
      <c r="A28" s="15" t="s">
        <v>70</v>
      </c>
      <c r="B28" s="16" t="n">
        <v>2</v>
      </c>
      <c r="C28" s="20" t="s">
        <v>71</v>
      </c>
      <c r="D28" s="23" t="s">
        <v>72</v>
      </c>
      <c r="E28" s="23"/>
      <c r="F28" s="23"/>
      <c r="G28" s="23"/>
      <c r="H28" s="23"/>
    </row>
    <row r="29" customFormat="false" ht="27" hidden="false" customHeight="true" outlineLevel="0" collapsed="false">
      <c r="A29" s="15" t="s">
        <v>73</v>
      </c>
      <c r="B29" s="16" t="n">
        <v>2</v>
      </c>
      <c r="C29" s="17" t="s">
        <v>74</v>
      </c>
      <c r="D29" s="18" t="s">
        <v>75</v>
      </c>
      <c r="E29" s="18"/>
      <c r="F29" s="18"/>
      <c r="G29" s="18"/>
      <c r="H29" s="18"/>
    </row>
    <row r="31" customFormat="false" ht="24.75" hidden="false" customHeight="true" outlineLevel="0" collapsed="false">
      <c r="A31" s="14" t="s">
        <v>76</v>
      </c>
      <c r="B31" s="14"/>
      <c r="C31" s="14"/>
      <c r="D31" s="14"/>
      <c r="E31" s="14"/>
      <c r="F31" s="14"/>
      <c r="G31" s="14"/>
      <c r="H31" s="14"/>
    </row>
    <row r="32" customFormat="false" ht="27" hidden="false" customHeight="true" outlineLevel="0" collapsed="false">
      <c r="A32" s="15" t="s">
        <v>77</v>
      </c>
      <c r="B32" s="19" t="n">
        <v>0.6</v>
      </c>
      <c r="C32" s="20" t="s">
        <v>56</v>
      </c>
      <c r="D32" s="18" t="s">
        <v>78</v>
      </c>
      <c r="E32" s="18"/>
      <c r="F32" s="18"/>
      <c r="G32" s="18"/>
      <c r="H32" s="18"/>
    </row>
    <row r="33" customFormat="false" ht="27" hidden="false" customHeight="true" outlineLevel="0" collapsed="false">
      <c r="A33" s="15" t="s">
        <v>79</v>
      </c>
      <c r="B33" s="19" t="n">
        <v>0.3</v>
      </c>
      <c r="C33" s="20" t="s">
        <v>56</v>
      </c>
      <c r="D33" s="18" t="s">
        <v>80</v>
      </c>
      <c r="E33" s="18"/>
      <c r="F33" s="18"/>
      <c r="G33" s="18"/>
      <c r="H33" s="18"/>
    </row>
    <row r="34" customFormat="false" ht="27" hidden="false" customHeight="true" outlineLevel="0" collapsed="false">
      <c r="A34" s="15" t="s">
        <v>81</v>
      </c>
      <c r="B34" s="16" t="n">
        <v>1100</v>
      </c>
      <c r="C34" s="17" t="s">
        <v>39</v>
      </c>
      <c r="D34" s="18" t="s">
        <v>82</v>
      </c>
      <c r="E34" s="18"/>
      <c r="F34" s="18"/>
      <c r="G34" s="18"/>
      <c r="H34" s="18"/>
    </row>
    <row r="35" customFormat="false" ht="27" hidden="false" customHeight="true" outlineLevel="0" collapsed="false">
      <c r="A35" s="15" t="s">
        <v>83</v>
      </c>
      <c r="B35" s="16" t="n">
        <v>500</v>
      </c>
      <c r="C35" s="17" t="s">
        <v>39</v>
      </c>
      <c r="D35" s="18" t="s">
        <v>84</v>
      </c>
      <c r="E35" s="18"/>
      <c r="F35" s="18"/>
      <c r="G35" s="18"/>
      <c r="H35" s="18"/>
    </row>
    <row r="36" customFormat="false" ht="27" hidden="false" customHeight="true" outlineLevel="0" collapsed="false">
      <c r="A36" s="15" t="s">
        <v>85</v>
      </c>
      <c r="B36" s="16" t="n">
        <v>250</v>
      </c>
      <c r="C36" s="17" t="s">
        <v>39</v>
      </c>
      <c r="D36" s="18" t="s">
        <v>86</v>
      </c>
      <c r="E36" s="18"/>
      <c r="F36" s="18"/>
      <c r="G36" s="18"/>
      <c r="H36" s="18"/>
    </row>
    <row r="37" customFormat="false" ht="27" hidden="false" customHeight="true" outlineLevel="0" collapsed="false">
      <c r="A37" s="15" t="s">
        <v>87</v>
      </c>
      <c r="B37" s="16" t="n">
        <v>2</v>
      </c>
      <c r="C37" s="20" t="s">
        <v>88</v>
      </c>
      <c r="D37" s="18" t="s">
        <v>89</v>
      </c>
      <c r="E37" s="18"/>
      <c r="F37" s="18"/>
      <c r="G37" s="18"/>
      <c r="H37" s="18"/>
    </row>
    <row r="38" customFormat="false" ht="27" hidden="false" customHeight="true" outlineLevel="0" collapsed="false">
      <c r="A38" s="15" t="s">
        <v>90</v>
      </c>
      <c r="B38" s="16" t="n">
        <v>4</v>
      </c>
      <c r="C38" s="20" t="s">
        <v>88</v>
      </c>
      <c r="D38" s="18" t="s">
        <v>91</v>
      </c>
      <c r="E38" s="18"/>
      <c r="F38" s="18"/>
      <c r="G38" s="18"/>
      <c r="H38" s="18"/>
    </row>
    <row r="39" customFormat="false" ht="27" hidden="false" customHeight="true" outlineLevel="0" collapsed="false">
      <c r="A39" s="15" t="s">
        <v>92</v>
      </c>
      <c r="B39" s="16" t="n">
        <v>84.3</v>
      </c>
      <c r="C39" s="17" t="s">
        <v>93</v>
      </c>
      <c r="D39" s="23" t="s">
        <v>94</v>
      </c>
      <c r="E39" s="23"/>
      <c r="F39" s="23"/>
      <c r="G39" s="23"/>
      <c r="H39" s="23"/>
    </row>
    <row r="40" customFormat="false" ht="27" hidden="false" customHeight="true" outlineLevel="0" collapsed="false">
      <c r="A40" s="15" t="s">
        <v>95</v>
      </c>
      <c r="B40" s="16"/>
      <c r="C40" s="17" t="s">
        <v>96</v>
      </c>
      <c r="D40" s="18" t="s">
        <v>97</v>
      </c>
      <c r="E40" s="18"/>
      <c r="F40" s="18"/>
      <c r="G40" s="18"/>
      <c r="H40" s="18"/>
    </row>
    <row r="41" customFormat="false" ht="27" hidden="false" customHeight="true" outlineLevel="0" collapsed="false">
      <c r="A41" s="15" t="s">
        <v>98</v>
      </c>
      <c r="B41" s="16"/>
      <c r="C41" s="17" t="s">
        <v>96</v>
      </c>
      <c r="D41" s="18" t="s">
        <v>99</v>
      </c>
      <c r="E41" s="18"/>
      <c r="F41" s="18"/>
      <c r="G41" s="18"/>
      <c r="H41" s="18"/>
    </row>
    <row r="43" customFormat="false" ht="24.75" hidden="false" customHeight="true" outlineLevel="0" collapsed="false">
      <c r="A43" s="14" t="s">
        <v>100</v>
      </c>
      <c r="B43" s="14"/>
      <c r="C43" s="14"/>
      <c r="D43" s="14"/>
      <c r="E43" s="14"/>
      <c r="F43" s="14"/>
      <c r="G43" s="14"/>
      <c r="H43" s="14"/>
    </row>
    <row r="44" customFormat="false" ht="33.75" hidden="false" customHeight="true" outlineLevel="0" collapsed="false">
      <c r="A44" s="15" t="s">
        <v>101</v>
      </c>
      <c r="B44" s="21" t="s">
        <v>102</v>
      </c>
      <c r="C44" s="20" t="s">
        <v>103</v>
      </c>
      <c r="D44" s="18" t="s">
        <v>104</v>
      </c>
      <c r="E44" s="18"/>
      <c r="F44" s="18"/>
      <c r="G44" s="18"/>
      <c r="H44" s="18"/>
    </row>
    <row r="45" customFormat="false" ht="33.75" hidden="false" customHeight="true" outlineLevel="0" collapsed="false">
      <c r="A45" s="15" t="s">
        <v>105</v>
      </c>
      <c r="B45" s="21" t="s">
        <v>102</v>
      </c>
      <c r="C45" s="20" t="s">
        <v>103</v>
      </c>
      <c r="D45" s="18" t="s">
        <v>106</v>
      </c>
      <c r="E45" s="18"/>
      <c r="F45" s="18"/>
      <c r="G45" s="18"/>
      <c r="H45" s="18"/>
    </row>
    <row r="46" customFormat="false" ht="33.75" hidden="false" customHeight="true" outlineLevel="0" collapsed="false">
      <c r="A46" s="15" t="s">
        <v>107</v>
      </c>
      <c r="B46" s="21" t="s">
        <v>102</v>
      </c>
      <c r="C46" s="20" t="s">
        <v>103</v>
      </c>
      <c r="D46" s="18" t="s">
        <v>108</v>
      </c>
      <c r="E46" s="18"/>
      <c r="F46" s="18"/>
      <c r="G46" s="18"/>
      <c r="H46" s="18"/>
    </row>
    <row r="47" customFormat="false" ht="33.75" hidden="false" customHeight="true" outlineLevel="0" collapsed="false">
      <c r="A47" s="15" t="s">
        <v>109</v>
      </c>
      <c r="B47" s="21" t="s">
        <v>102</v>
      </c>
      <c r="C47" s="20" t="s">
        <v>103</v>
      </c>
      <c r="D47" s="18" t="s">
        <v>110</v>
      </c>
      <c r="E47" s="18"/>
      <c r="F47" s="18"/>
      <c r="G47" s="18"/>
      <c r="H47" s="18"/>
    </row>
    <row r="48" customFormat="false" ht="33.75" hidden="false" customHeight="true" outlineLevel="0" collapsed="false">
      <c r="A48" s="15" t="s">
        <v>111</v>
      </c>
      <c r="B48" s="21" t="s">
        <v>102</v>
      </c>
      <c r="C48" s="20" t="s">
        <v>103</v>
      </c>
      <c r="D48" s="18" t="s">
        <v>112</v>
      </c>
      <c r="E48" s="18"/>
      <c r="F48" s="18"/>
      <c r="G48" s="18"/>
      <c r="H48" s="18"/>
    </row>
    <row r="50" customFormat="false" ht="27" hidden="false" customHeight="true" outlineLevel="0" collapsed="false">
      <c r="A50" s="13" t="s">
        <v>113</v>
      </c>
      <c r="B50" s="13"/>
      <c r="C50" s="13"/>
      <c r="D50" s="13"/>
      <c r="E50" s="13"/>
      <c r="F50" s="13"/>
      <c r="G50" s="13"/>
      <c r="H50" s="13"/>
    </row>
    <row r="51" customFormat="false" ht="27" hidden="false" customHeight="true" outlineLevel="0" collapsed="false">
      <c r="A51" s="13"/>
      <c r="B51" s="13"/>
      <c r="C51" s="13"/>
      <c r="D51" s="13"/>
      <c r="E51" s="13"/>
      <c r="F51" s="13"/>
      <c r="G51" s="13"/>
      <c r="H51" s="13"/>
    </row>
    <row r="53" customFormat="false" ht="25.5" hidden="false" customHeight="true" outlineLevel="0" collapsed="false">
      <c r="A53" s="24" t="s">
        <v>114</v>
      </c>
      <c r="B53" s="24"/>
      <c r="C53" s="24"/>
      <c r="D53" s="24"/>
      <c r="E53" s="24"/>
      <c r="F53" s="24"/>
      <c r="G53" s="24"/>
      <c r="H53" s="24"/>
    </row>
    <row r="54" customFormat="false" ht="37.5" hidden="false" customHeight="true" outlineLevel="0" collapsed="false">
      <c r="A54" s="25" t="s">
        <v>115</v>
      </c>
      <c r="B54" s="26" t="str">
        <f aca="false">IFERROR(IF(AND(ISNUMBER(B7),B7&gt;0,ISNUMBER(B8),B8&gt;0,ISNUMBER(B13),B13&gt;0,ISNUMBER(B14),B14&gt;0,ISNUMBER(B15),B15&gt;0,ISNUMBER(B19),B19&gt;0,ISNUMBER(B21),B21&gt;0,ISNUMBER(B22),B22&gt;0,ISNUMBER(B23),B23&gt;0),"範囲内","修正必要"),"修正必要")</f>
        <v>範囲内</v>
      </c>
      <c r="C54" s="18" t="s">
        <v>116</v>
      </c>
      <c r="D54" s="18"/>
      <c r="E54" s="18"/>
      <c r="F54" s="18"/>
      <c r="G54" s="18"/>
      <c r="H54" s="18"/>
    </row>
    <row r="55" customFormat="false" ht="37.5" hidden="false" customHeight="true" outlineLevel="0" collapsed="false">
      <c r="A55" s="25" t="s">
        <v>117</v>
      </c>
      <c r="B55" s="26" t="str">
        <f aca="false">IFERROR(IF(AND(B10="両端単純支持・中央集中荷重",COUNTIF(断面データ!$A$6:$A$7,B16)=1,COUNTIF(断面データ!$A$6:$A$7,B17)=1,ISNUMBER(B9),B9&gt;0,B9&lt;=1,ISNUMBER(B18),B18&gt;0,B18&lt;=1),"範囲内","修正必要"),"修正必要")</f>
        <v>範囲内</v>
      </c>
      <c r="C55" s="18" t="s">
        <v>116</v>
      </c>
      <c r="D55" s="18"/>
      <c r="E55" s="18"/>
      <c r="F55" s="18"/>
      <c r="G55" s="18"/>
      <c r="H55" s="18"/>
    </row>
    <row r="56" customFormat="false" ht="37.5" hidden="false" customHeight="true" outlineLevel="0" collapsed="false">
      <c r="A56" s="25" t="s">
        <v>118</v>
      </c>
      <c r="B56" s="26" t="str">
        <f aca="false">IFERROR(IF(AND(ISNUMBER(B20),B20&gt;0,ISNUMBER(B26),B26&gt;0,ISNUMBER(B27),B27&gt;0,ISNUMBER(B28),B28&gt;=1,B28=INT(B28),ISNUMBER(B29),B29&gt;=0,B27&gt;B29*B26),"範囲内","修正必要"),"修正必要")</f>
        <v>範囲内</v>
      </c>
      <c r="C56" s="18" t="s">
        <v>116</v>
      </c>
      <c r="D56" s="18"/>
      <c r="E56" s="18"/>
      <c r="F56" s="18"/>
      <c r="G56" s="18"/>
      <c r="H56" s="18"/>
    </row>
    <row r="57" customFormat="false" ht="37.5" hidden="false" customHeight="true" outlineLevel="0" collapsed="false">
      <c r="A57" s="25" t="s">
        <v>119</v>
      </c>
      <c r="B57" s="26" t="str">
        <f aca="false">IFERROR(IF(AND(ISNUMBER(B34),B34&gt;0,ISNUMBER(B35),B35&gt;0,ISNUMBER(B36),B36&gt;=0,B36&lt;=B35),"範囲内","修正必要"),"修正必要")</f>
        <v>範囲内</v>
      </c>
      <c r="C57" s="18" t="s">
        <v>116</v>
      </c>
      <c r="D57" s="18"/>
      <c r="E57" s="18"/>
      <c r="F57" s="18"/>
      <c r="G57" s="18"/>
      <c r="H57" s="18"/>
    </row>
    <row r="58" customFormat="false" ht="37.5" hidden="false" customHeight="true" outlineLevel="0" collapsed="false">
      <c r="A58" s="25" t="s">
        <v>120</v>
      </c>
      <c r="B58" s="26" t="str">
        <f aca="false">IFERROR(IF(AND(ISNUMBER(B32),B32&gt;=0,ISNUMBER(B33),B33&gt;=0,B33&lt;1,ISNUMBER(B37),B37&gt;=1,B37=INT(B37),ISNUMBER(B38),B38&gt;=1,B38=INT(B38),ISNUMBER(B39),B39&gt;0),"範囲内","修正必要"),"修正必要")</f>
        <v>範囲内</v>
      </c>
      <c r="C58" s="18" t="s">
        <v>116</v>
      </c>
      <c r="D58" s="18"/>
      <c r="E58" s="18"/>
      <c r="F58" s="18"/>
      <c r="G58" s="18"/>
      <c r="H58" s="18"/>
    </row>
    <row r="59" customFormat="false" ht="37.5" hidden="false" customHeight="true" outlineLevel="0" collapsed="false">
      <c r="A59" s="25" t="s">
        <v>121</v>
      </c>
      <c r="B59" s="26" t="str">
        <f aca="false">IFERROR(IF(AND(OR(B40="",AND(ISNUMBER(B40),B40&gt;0)),OR(B41="",AND(ISNUMBER(B41),B41&gt;0))),"範囲内","修正必要"),"修正必要")</f>
        <v>範囲内</v>
      </c>
      <c r="C59" s="18" t="s">
        <v>116</v>
      </c>
      <c r="D59" s="18"/>
      <c r="E59" s="18"/>
      <c r="F59" s="18"/>
      <c r="G59" s="18"/>
      <c r="H59" s="18"/>
    </row>
    <row r="60" customFormat="false" ht="37.5" hidden="false" customHeight="true" outlineLevel="0" collapsed="false">
      <c r="A60" s="25" t="s">
        <v>122</v>
      </c>
      <c r="B60" s="26" t="str">
        <f aca="false">IFERROR(IF(AND(B19&lt;=B15,B37&lt;=B38),"範囲内","修正必要"),"修正必要")</f>
        <v>範囲内</v>
      </c>
      <c r="C60" s="18" t="s">
        <v>116</v>
      </c>
      <c r="D60" s="18"/>
      <c r="E60" s="18"/>
      <c r="F60" s="18"/>
      <c r="G60" s="18"/>
      <c r="H60" s="18"/>
    </row>
    <row r="61" customFormat="false" ht="33" hidden="false" customHeight="true" outlineLevel="0" collapsed="false">
      <c r="A61" s="27" t="s">
        <v>123</v>
      </c>
      <c r="B61" s="27" t="str">
        <f aca="false">IF(COUNTIF(B54:B60,"範囲内")=7,"入力正常","入力エラー：要修正")</f>
        <v>入力正常</v>
      </c>
      <c r="C61" s="27"/>
      <c r="D61" s="27"/>
      <c r="E61" s="27"/>
      <c r="F61" s="27"/>
      <c r="G61" s="27"/>
      <c r="H61" s="27"/>
    </row>
    <row r="63" customFormat="false" ht="27.75" hidden="false" customHeight="true" outlineLevel="0" collapsed="false">
      <c r="A63" s="28" t="s">
        <v>124</v>
      </c>
      <c r="B63" s="28"/>
      <c r="C63" s="28"/>
      <c r="D63" s="28"/>
      <c r="E63" s="28"/>
      <c r="F63" s="28"/>
      <c r="G63" s="28"/>
      <c r="H63" s="28"/>
    </row>
    <row r="64" customFormat="false" ht="27.75" hidden="false" customHeight="true" outlineLevel="0" collapsed="false">
      <c r="A64" s="28"/>
      <c r="B64" s="28"/>
      <c r="C64" s="28"/>
      <c r="D64" s="28"/>
      <c r="E64" s="28"/>
      <c r="F64" s="28"/>
      <c r="G64" s="28"/>
      <c r="H64" s="28"/>
    </row>
  </sheetData>
  <mergeCells count="52">
    <mergeCell ref="A1:H2"/>
    <mergeCell ref="A3:H3"/>
    <mergeCell ref="A4:H4"/>
    <mergeCell ref="A6:H6"/>
    <mergeCell ref="D7:H7"/>
    <mergeCell ref="D8:H8"/>
    <mergeCell ref="D9:H9"/>
    <mergeCell ref="D10:H10"/>
    <mergeCell ref="A12:H12"/>
    <mergeCell ref="D13:H13"/>
    <mergeCell ref="D14:H14"/>
    <mergeCell ref="D15:H15"/>
    <mergeCell ref="D16:H16"/>
    <mergeCell ref="D17:H17"/>
    <mergeCell ref="D18:H18"/>
    <mergeCell ref="D19:H19"/>
    <mergeCell ref="D20:H20"/>
    <mergeCell ref="D21:H21"/>
    <mergeCell ref="D22:H22"/>
    <mergeCell ref="D23:H23"/>
    <mergeCell ref="A25:H25"/>
    <mergeCell ref="D26:H26"/>
    <mergeCell ref="D27:H27"/>
    <mergeCell ref="D28:H28"/>
    <mergeCell ref="D29:H29"/>
    <mergeCell ref="A31:H31"/>
    <mergeCell ref="D32:H32"/>
    <mergeCell ref="D33:H33"/>
    <mergeCell ref="D34:H34"/>
    <mergeCell ref="D35:H35"/>
    <mergeCell ref="D36:H36"/>
    <mergeCell ref="D37:H37"/>
    <mergeCell ref="D38:H38"/>
    <mergeCell ref="D39:H39"/>
    <mergeCell ref="D40:H40"/>
    <mergeCell ref="D41:H41"/>
    <mergeCell ref="A43:H43"/>
    <mergeCell ref="D44:H44"/>
    <mergeCell ref="D45:H45"/>
    <mergeCell ref="D46:H46"/>
    <mergeCell ref="D47:H47"/>
    <mergeCell ref="D48:H48"/>
    <mergeCell ref="A50:H51"/>
    <mergeCell ref="A53:H53"/>
    <mergeCell ref="C54:H54"/>
    <mergeCell ref="C55:H55"/>
    <mergeCell ref="C56:H56"/>
    <mergeCell ref="C57:H57"/>
    <mergeCell ref="C58:H58"/>
    <mergeCell ref="C59:H59"/>
    <mergeCell ref="C60:H60"/>
    <mergeCell ref="A63:H64"/>
  </mergeCells>
  <conditionalFormatting sqref="B54">
    <cfRule type="expression" priority="2" aboveAverage="0" equalAverage="0" bottom="0" percent="0" rank="0" text="" dxfId="0">
      <formula>B54="要修正"</formula>
    </cfRule>
    <cfRule type="expression" priority="3" aboveAverage="0" equalAverage="0" bottom="0" percent="0" rank="0" text="" dxfId="0">
      <formula>LEFT(B54,4)="入力エラ"</formula>
    </cfRule>
    <cfRule type="expression" priority="4" aboveAverage="0" equalAverage="0" bottom="0" percent="0" rank="0" text="" dxfId="0">
      <formula>B54="修正必要"</formula>
    </cfRule>
  </conditionalFormatting>
  <conditionalFormatting sqref="B55">
    <cfRule type="expression" priority="5" aboveAverage="0" equalAverage="0" bottom="0" percent="0" rank="0" text="" dxfId="0">
      <formula>B55="要修正"</formula>
    </cfRule>
    <cfRule type="expression" priority="6" aboveAverage="0" equalAverage="0" bottom="0" percent="0" rank="0" text="" dxfId="0">
      <formula>LEFT(B55,4)="入力エラ"</formula>
    </cfRule>
    <cfRule type="expression" priority="7" aboveAverage="0" equalAverage="0" bottom="0" percent="0" rank="0" text="" dxfId="0">
      <formula>B55="修正必要"</formula>
    </cfRule>
  </conditionalFormatting>
  <conditionalFormatting sqref="B56">
    <cfRule type="expression" priority="8" aboveAverage="0" equalAverage="0" bottom="0" percent="0" rank="0" text="" dxfId="0">
      <formula>B56="要修正"</formula>
    </cfRule>
    <cfRule type="expression" priority="9" aboveAverage="0" equalAverage="0" bottom="0" percent="0" rank="0" text="" dxfId="0">
      <formula>LEFT(B56,4)="入力エラ"</formula>
    </cfRule>
    <cfRule type="expression" priority="10" aboveAverage="0" equalAverage="0" bottom="0" percent="0" rank="0" text="" dxfId="0">
      <formula>B56="修正必要"</formula>
    </cfRule>
  </conditionalFormatting>
  <conditionalFormatting sqref="B57">
    <cfRule type="expression" priority="11" aboveAverage="0" equalAverage="0" bottom="0" percent="0" rank="0" text="" dxfId="0">
      <formula>B57="要修正"</formula>
    </cfRule>
    <cfRule type="expression" priority="12" aboveAverage="0" equalAverage="0" bottom="0" percent="0" rank="0" text="" dxfId="0">
      <formula>LEFT(B57,4)="入力エラ"</formula>
    </cfRule>
    <cfRule type="expression" priority="13" aboveAverage="0" equalAverage="0" bottom="0" percent="0" rank="0" text="" dxfId="0">
      <formula>B57="修正必要"</formula>
    </cfRule>
  </conditionalFormatting>
  <conditionalFormatting sqref="B58">
    <cfRule type="expression" priority="14" aboveAverage="0" equalAverage="0" bottom="0" percent="0" rank="0" text="" dxfId="0">
      <formula>B58="要修正"</formula>
    </cfRule>
    <cfRule type="expression" priority="15" aboveAverage="0" equalAverage="0" bottom="0" percent="0" rank="0" text="" dxfId="0">
      <formula>LEFT(B58,4)="入力エラ"</formula>
    </cfRule>
    <cfRule type="expression" priority="16" aboveAverage="0" equalAverage="0" bottom="0" percent="0" rank="0" text="" dxfId="0">
      <formula>B58="修正必要"</formula>
    </cfRule>
  </conditionalFormatting>
  <conditionalFormatting sqref="B59">
    <cfRule type="expression" priority="17" aboveAverage="0" equalAverage="0" bottom="0" percent="0" rank="0" text="" dxfId="0">
      <formula>LEFT(B59,4)="入力エラ"</formula>
    </cfRule>
    <cfRule type="expression" priority="18" aboveAverage="0" equalAverage="0" bottom="0" percent="0" rank="0" text="" dxfId="0">
      <formula>B59="修正必要"</formula>
    </cfRule>
  </conditionalFormatting>
  <conditionalFormatting sqref="B60">
    <cfRule type="expression" priority="19" aboveAverage="0" equalAverage="0" bottom="0" percent="0" rank="0" text="" dxfId="0">
      <formula>LEFT(B60,4)="入力エラ"</formula>
    </cfRule>
    <cfRule type="expression" priority="20" aboveAverage="0" equalAverage="0" bottom="0" percent="0" rank="0" text="" dxfId="0">
      <formula>B60="修正必要"</formula>
    </cfRule>
  </conditionalFormatting>
  <conditionalFormatting sqref="B61">
    <cfRule type="expression" priority="21" aboveAverage="0" equalAverage="0" bottom="0" percent="0" rank="0" text="" dxfId="0">
      <formula>LEFT(B61,4)="入力エラ"</formula>
    </cfRule>
    <cfRule type="expression" priority="22" aboveAverage="0" equalAverage="0" bottom="0" percent="0" rank="0" text="" dxfId="0">
      <formula>B61="修正必要"</formula>
    </cfRule>
  </conditionalFormatting>
  <conditionalFormatting sqref="A4">
    <cfRule type="expression" priority="23" aboveAverage="0" equalAverage="0" bottom="0" percent="0" rank="0" text="" dxfId="1">
      <formula>LEFT(A4,2)="入力"</formula>
    </cfRule>
  </conditionalFormatting>
  <dataValidations count="2">
    <dataValidation allowBlank="false" errorStyle="stop" operator="between" showDropDown="false" showErrorMessage="false" showInputMessage="false" sqref="B16" type="list">
      <formula1>"L-50×50×6,L-65×65×6"</formula1>
      <formula2>0</formula2>
    </dataValidation>
    <dataValidation allowBlank="false" errorStyle="stop" operator="between" showDropDown="false" showErrorMessage="false" showInputMessage="false" sqref="B17" type="list">
      <formula1>"L-50×50×6,L-65×65×6"</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3"/>
    <col collapsed="false" customWidth="true" hidden="false" outlineLevel="0" max="2" min="2" style="1" width="16"/>
    <col collapsed="false" customWidth="true" hidden="false" outlineLevel="0" max="3" min="3" style="1" width="30"/>
    <col collapsed="false" customWidth="true" hidden="false" outlineLevel="0" max="4" min="4" style="1" width="21"/>
    <col collapsed="false" customWidth="true" hidden="false" outlineLevel="0" max="5" min="5" style="1" width="22"/>
    <col collapsed="false" customWidth="true" hidden="false" outlineLevel="0" max="6" min="6" style="1" width="27"/>
    <col collapsed="false" customWidth="true" hidden="false" outlineLevel="0" max="7" min="7" style="1" width="22"/>
    <col collapsed="false" customWidth="true" hidden="false" outlineLevel="0" max="8" min="8" style="1" width="23"/>
  </cols>
  <sheetData>
    <row r="1" customFormat="false" ht="28.5" hidden="false" customHeight="true" outlineLevel="0" collapsed="false">
      <c r="A1" s="12" t="s">
        <v>125</v>
      </c>
      <c r="B1" s="12"/>
      <c r="C1" s="12"/>
      <c r="D1" s="12"/>
      <c r="E1" s="12"/>
      <c r="F1" s="12"/>
      <c r="G1" s="12"/>
      <c r="H1" s="12"/>
    </row>
    <row r="2" customFormat="false" ht="28.5" hidden="false" customHeight="true" outlineLevel="0" collapsed="false">
      <c r="A2" s="12"/>
      <c r="B2" s="12"/>
      <c r="C2" s="12"/>
      <c r="D2" s="12"/>
      <c r="E2" s="12"/>
      <c r="F2" s="12"/>
      <c r="G2" s="12"/>
      <c r="H2" s="12"/>
    </row>
    <row r="3" customFormat="false" ht="33.75" hidden="false" customHeight="true" outlineLevel="0" collapsed="false">
      <c r="A3" s="3" t="s">
        <v>126</v>
      </c>
      <c r="B3" s="3"/>
      <c r="C3" s="3"/>
      <c r="D3" s="3"/>
      <c r="E3" s="3"/>
      <c r="F3" s="3"/>
      <c r="G3" s="3"/>
      <c r="H3" s="3"/>
    </row>
    <row r="4" customFormat="false" ht="27" hidden="false" customHeight="true" outlineLevel="0" collapsed="false">
      <c r="A4" s="13" t="str">
        <f aca="false">IF(入力!$B$61&lt;&gt;"入力正常","入力値の基本チェックで修正項目があります。算定値を使用しないでください。","数値範囲の検査は完了。算定結果は参考値・設計判定は保留です。")</f>
        <v>数値範囲の検査は完了。算定結果は参考値・設計判定は保留です。</v>
      </c>
      <c r="B4" s="13"/>
      <c r="C4" s="13"/>
      <c r="D4" s="13"/>
      <c r="E4" s="13"/>
      <c r="F4" s="13"/>
      <c r="G4" s="13"/>
      <c r="H4" s="13"/>
    </row>
    <row r="6" customFormat="false" ht="25.5" hidden="false" customHeight="true" outlineLevel="0" collapsed="false">
      <c r="A6" s="14" t="s">
        <v>127</v>
      </c>
      <c r="B6" s="14"/>
      <c r="C6" s="14"/>
      <c r="D6" s="14"/>
      <c r="E6" s="14"/>
      <c r="F6" s="14"/>
      <c r="G6" s="14"/>
      <c r="H6" s="14"/>
    </row>
    <row r="7" customFormat="false" ht="33" hidden="false" customHeight="true" outlineLevel="0" collapsed="false">
      <c r="A7" s="15" t="s">
        <v>128</v>
      </c>
      <c r="B7" s="29" t="s">
        <v>129</v>
      </c>
      <c r="C7" s="29" t="s">
        <v>130</v>
      </c>
      <c r="D7" s="30" t="n">
        <f aca="false">IF(入力!$B$61="入力正常",入力!B7*入力!B8,"")</f>
        <v>4900</v>
      </c>
      <c r="E7" s="29" t="s">
        <v>131</v>
      </c>
      <c r="F7" s="31" t="s">
        <v>132</v>
      </c>
      <c r="G7" s="32" t="s">
        <v>133</v>
      </c>
      <c r="H7" s="32"/>
    </row>
    <row r="8" customFormat="false" ht="33" hidden="false" customHeight="true" outlineLevel="0" collapsed="false">
      <c r="A8" s="15" t="s">
        <v>134</v>
      </c>
      <c r="B8" s="29" t="s">
        <v>129</v>
      </c>
      <c r="C8" s="29" t="s">
        <v>135</v>
      </c>
      <c r="D8" s="30" t="n">
        <f aca="false">IF(入力!$B$61="入力正常",D7*入力!B9,"")</f>
        <v>2450</v>
      </c>
      <c r="E8" s="29" t="s">
        <v>131</v>
      </c>
      <c r="F8" s="31" t="s">
        <v>132</v>
      </c>
      <c r="G8" s="32" t="s">
        <v>136</v>
      </c>
      <c r="H8" s="32"/>
    </row>
    <row r="9" customFormat="false" ht="33" hidden="false" customHeight="true" outlineLevel="0" collapsed="false">
      <c r="A9" s="15" t="s">
        <v>137</v>
      </c>
      <c r="B9" s="29" t="s">
        <v>138</v>
      </c>
      <c r="C9" s="29" t="s">
        <v>139</v>
      </c>
      <c r="D9" s="30" t="n">
        <f aca="false">IF(入力!$B$61="入力正常",D8*入力!B13/4,"")</f>
        <v>612500</v>
      </c>
      <c r="E9" s="29" t="s">
        <v>131</v>
      </c>
      <c r="F9" s="31" t="s">
        <v>132</v>
      </c>
      <c r="G9" s="32" t="s">
        <v>140</v>
      </c>
      <c r="H9" s="32"/>
    </row>
    <row r="10" customFormat="false" ht="33" hidden="false" customHeight="true" outlineLevel="0" collapsed="false">
      <c r="A10" s="15" t="s">
        <v>141</v>
      </c>
      <c r="B10" s="29" t="s">
        <v>142</v>
      </c>
      <c r="C10" s="31" t="s">
        <v>143</v>
      </c>
      <c r="D10" s="30" t="n">
        <f aca="false">IF(入力!$B$61="入力正常",IFERROR(VLOOKUP(入力!B16,断面データ!$A$6:$E$7,4,FALSE()),""),"")</f>
        <v>6260</v>
      </c>
      <c r="E10" s="29" t="s">
        <v>131</v>
      </c>
      <c r="F10" s="31" t="s">
        <v>132</v>
      </c>
      <c r="G10" s="32" t="s">
        <v>144</v>
      </c>
      <c r="H10" s="32"/>
    </row>
    <row r="11" customFormat="false" ht="33" hidden="false" customHeight="true" outlineLevel="0" collapsed="false">
      <c r="A11" s="15" t="s">
        <v>145</v>
      </c>
      <c r="B11" s="29" t="s">
        <v>59</v>
      </c>
      <c r="C11" s="29" t="s">
        <v>146</v>
      </c>
      <c r="D11" s="33" t="n">
        <f aca="false">IF(入力!$B$61="入力正常",IFERROR(D9/D10,""),"")</f>
        <v>97.8434504792332</v>
      </c>
      <c r="E11" s="31" t="s">
        <v>147</v>
      </c>
      <c r="F11" s="31" t="str">
        <f aca="false">IF(入力!$B$61&lt;&gt;"入力正常","入力エラー",IF(OR(D11="",D12=""),"入力確認",IF(D11&gt;D12,"参考値超過（未判定）","参考値以下（未判定）")))</f>
        <v>参考値以下（未判定）</v>
      </c>
      <c r="G11" s="32" t="s">
        <v>148</v>
      </c>
      <c r="H11" s="32"/>
    </row>
    <row r="12" customFormat="false" ht="33" hidden="false" customHeight="true" outlineLevel="0" collapsed="false">
      <c r="A12" s="15" t="s">
        <v>149</v>
      </c>
      <c r="B12" s="29" t="s">
        <v>59</v>
      </c>
      <c r="C12" s="29" t="s">
        <v>150</v>
      </c>
      <c r="D12" s="33" t="n">
        <f aca="false">IF(入力!$B$61="入力正常",入力!B22/1.5,"")</f>
        <v>156.666666666667</v>
      </c>
      <c r="E12" s="31" t="s">
        <v>151</v>
      </c>
      <c r="F12" s="31" t="s">
        <v>132</v>
      </c>
      <c r="G12" s="32" t="s">
        <v>152</v>
      </c>
      <c r="H12" s="32"/>
    </row>
    <row r="13" customFormat="false" ht="33" hidden="false" customHeight="true" outlineLevel="0" collapsed="false">
      <c r="A13" s="15" t="s">
        <v>153</v>
      </c>
      <c r="B13" s="31" t="s">
        <v>154</v>
      </c>
      <c r="C13" s="29" t="s">
        <v>155</v>
      </c>
      <c r="D13" s="33" t="n">
        <f aca="false">IF(入力!$B$61="入力正常",IFERROR(D11/D12,""),"")</f>
        <v>0.624532662633404</v>
      </c>
      <c r="E13" s="29" t="s">
        <v>131</v>
      </c>
      <c r="F13" s="31" t="s">
        <v>132</v>
      </c>
      <c r="G13" s="34" t="s">
        <v>156</v>
      </c>
      <c r="H13" s="34"/>
    </row>
    <row r="14" customFormat="false" ht="33" hidden="false" customHeight="true" outlineLevel="0" collapsed="false">
      <c r="A14" s="15" t="s">
        <v>157</v>
      </c>
      <c r="B14" s="29" t="s">
        <v>158</v>
      </c>
      <c r="C14" s="31" t="s">
        <v>143</v>
      </c>
      <c r="D14" s="30" t="n">
        <f aca="false">IF(入力!$B$61="入力正常",IFERROR(VLOOKUP(入力!B16,断面データ!$A$6:$E$7,3,FALSE()),""),"")</f>
        <v>294000</v>
      </c>
      <c r="E14" s="29" t="s">
        <v>131</v>
      </c>
      <c r="F14" s="31" t="s">
        <v>132</v>
      </c>
      <c r="G14" s="32" t="s">
        <v>159</v>
      </c>
      <c r="H14" s="32"/>
    </row>
    <row r="15" customFormat="false" ht="33" hidden="false" customHeight="true" outlineLevel="0" collapsed="false">
      <c r="A15" s="15" t="s">
        <v>160</v>
      </c>
      <c r="B15" s="29" t="s">
        <v>39</v>
      </c>
      <c r="C15" s="29" t="s">
        <v>161</v>
      </c>
      <c r="D15" s="33" t="n">
        <f aca="false">IF(入力!$B$61="入力正常",IFERROR(D8*入力!B13^3/(48*入力!B21*D14),""),"")</f>
        <v>0.846883468834688</v>
      </c>
      <c r="E15" s="31" t="s">
        <v>162</v>
      </c>
      <c r="F15" s="31" t="str">
        <f aca="false">IF(入力!$B$61&lt;&gt;"入力正常","入力エラー",IF(OR(D15="",D16=""),"入力確認",IF(D15&gt;D16,"仮目標超過（未判定）","仮目標以下（未判定）")))</f>
        <v>仮目標以下（未判定）</v>
      </c>
      <c r="G15" s="32" t="s">
        <v>163</v>
      </c>
      <c r="H15" s="32"/>
    </row>
    <row r="16" customFormat="false" ht="33" hidden="false" customHeight="true" outlineLevel="0" collapsed="false">
      <c r="A16" s="15" t="s">
        <v>164</v>
      </c>
      <c r="B16" s="29" t="s">
        <v>39</v>
      </c>
      <c r="C16" s="29" t="s">
        <v>165</v>
      </c>
      <c r="D16" s="33" t="n">
        <f aca="false">IF(入力!$B$61="入力正常",IFERROR(入力!B13/入力!B23,""),"")</f>
        <v>3.33333333333333</v>
      </c>
      <c r="E16" s="31" t="s">
        <v>166</v>
      </c>
      <c r="F16" s="31" t="s">
        <v>132</v>
      </c>
      <c r="G16" s="34" t="s">
        <v>167</v>
      </c>
      <c r="H16" s="34"/>
    </row>
    <row r="17" customFormat="false" ht="33" hidden="false" customHeight="true" outlineLevel="0" collapsed="false">
      <c r="A17" s="15" t="s">
        <v>168</v>
      </c>
      <c r="B17" s="31" t="s">
        <v>154</v>
      </c>
      <c r="C17" s="29" t="s">
        <v>169</v>
      </c>
      <c r="D17" s="33" t="n">
        <f aca="false">IF(入力!$B$61="入力正常",IFERROR(D15/D16,""),"")</f>
        <v>0.254065040650406</v>
      </c>
      <c r="E17" s="29" t="s">
        <v>131</v>
      </c>
      <c r="F17" s="31" t="s">
        <v>132</v>
      </c>
      <c r="G17" s="32" t="s">
        <v>170</v>
      </c>
      <c r="H17" s="32"/>
    </row>
    <row r="18" customFormat="false" ht="15" hidden="false" customHeight="true" outlineLevel="0" collapsed="false">
      <c r="D18" s="35"/>
    </row>
    <row r="19" customFormat="false" ht="25.5" hidden="false" customHeight="true" outlineLevel="0" collapsed="false">
      <c r="A19" s="14" t="s">
        <v>171</v>
      </c>
      <c r="B19" s="14"/>
      <c r="C19" s="14"/>
      <c r="D19" s="14"/>
      <c r="E19" s="14"/>
      <c r="F19" s="14"/>
      <c r="G19" s="14"/>
      <c r="H19" s="14"/>
    </row>
    <row r="20" customFormat="false" ht="33" hidden="false" customHeight="true" outlineLevel="0" collapsed="false">
      <c r="A20" s="15" t="s">
        <v>172</v>
      </c>
      <c r="B20" s="29" t="s">
        <v>129</v>
      </c>
      <c r="C20" s="29" t="s">
        <v>173</v>
      </c>
      <c r="D20" s="30" t="n">
        <f aca="false">IF(入力!$B$61="入力正常",D7*入力!B18,"")</f>
        <v>2450</v>
      </c>
      <c r="E20" s="29" t="s">
        <v>131</v>
      </c>
      <c r="F20" s="31" t="s">
        <v>132</v>
      </c>
      <c r="G20" s="32" t="s">
        <v>174</v>
      </c>
      <c r="H20" s="32"/>
    </row>
    <row r="21" customFormat="false" ht="33" hidden="false" customHeight="true" outlineLevel="0" collapsed="false">
      <c r="A21" s="15" t="s">
        <v>175</v>
      </c>
      <c r="B21" s="29" t="s">
        <v>93</v>
      </c>
      <c r="C21" s="31" t="s">
        <v>143</v>
      </c>
      <c r="D21" s="30" t="n">
        <f aca="false">IF(入力!$B$61="入力正常",IFERROR(VLOOKUP(入力!B17,断面データ!$A$6:$E$7,2,FALSE()),""),"")</f>
        <v>752.7</v>
      </c>
      <c r="E21" s="29" t="s">
        <v>131</v>
      </c>
      <c r="F21" s="31" t="s">
        <v>132</v>
      </c>
      <c r="G21" s="34" t="s">
        <v>131</v>
      </c>
      <c r="H21" s="34"/>
    </row>
    <row r="22" customFormat="false" ht="33" hidden="false" customHeight="true" outlineLevel="0" collapsed="false">
      <c r="A22" s="15" t="s">
        <v>176</v>
      </c>
      <c r="B22" s="29" t="s">
        <v>39</v>
      </c>
      <c r="C22" s="31" t="s">
        <v>143</v>
      </c>
      <c r="D22" s="33" t="n">
        <f aca="false">IF(入力!$B$61="入力正常",IFERROR(VLOOKUP(入力!B17,断面データ!$A$6:$E$7,5,FALSE()),""),"")</f>
        <v>12.7</v>
      </c>
      <c r="E22" s="29" t="s">
        <v>131</v>
      </c>
      <c r="F22" s="31" t="s">
        <v>132</v>
      </c>
      <c r="G22" s="32" t="s">
        <v>177</v>
      </c>
      <c r="H22" s="32"/>
    </row>
    <row r="23" customFormat="false" ht="33" hidden="false" customHeight="true" outlineLevel="0" collapsed="false">
      <c r="A23" s="15" t="s">
        <v>178</v>
      </c>
      <c r="B23" s="29" t="s">
        <v>39</v>
      </c>
      <c r="C23" s="29" t="s">
        <v>179</v>
      </c>
      <c r="D23" s="30" t="n">
        <f aca="false">IF(入力!$B$61="入力正常",入力!B20*入力!B19,"")</f>
        <v>1600</v>
      </c>
      <c r="E23" s="29" t="s">
        <v>180</v>
      </c>
      <c r="F23" s="31" t="s">
        <v>132</v>
      </c>
      <c r="G23" s="34" t="s">
        <v>181</v>
      </c>
      <c r="H23" s="34"/>
    </row>
    <row r="24" customFormat="false" ht="33" hidden="false" customHeight="true" outlineLevel="0" collapsed="false">
      <c r="A24" s="15" t="s">
        <v>182</v>
      </c>
      <c r="B24" s="29" t="s">
        <v>131</v>
      </c>
      <c r="C24" s="29" t="s">
        <v>183</v>
      </c>
      <c r="D24" s="33" t="n">
        <f aca="false">IF(入力!$B$61="入力正常",IFERROR(D23/D22,""),"")</f>
        <v>125.984251968504</v>
      </c>
      <c r="E24" s="29" t="s">
        <v>131</v>
      </c>
      <c r="F24" s="31" t="s">
        <v>132</v>
      </c>
      <c r="G24" s="34" t="s">
        <v>131</v>
      </c>
      <c r="H24" s="34"/>
    </row>
    <row r="25" customFormat="false" ht="33" hidden="false" customHeight="true" outlineLevel="0" collapsed="false">
      <c r="A25" s="15" t="s">
        <v>184</v>
      </c>
      <c r="B25" s="29" t="s">
        <v>131</v>
      </c>
      <c r="C25" s="29" t="s">
        <v>185</v>
      </c>
      <c r="D25" s="33" t="n">
        <f aca="false">IF(入力!$B$61="入力正常",IFERROR(PI()*SQRT(入力!B21/(0.6*入力!B22)),""),"")</f>
        <v>119.789084805183</v>
      </c>
      <c r="E25" s="31" t="s">
        <v>131</v>
      </c>
      <c r="F25" s="31" t="s">
        <v>132</v>
      </c>
      <c r="G25" s="32" t="s">
        <v>186</v>
      </c>
      <c r="H25" s="32"/>
    </row>
    <row r="26" customFormat="false" ht="33" hidden="false" customHeight="true" outlineLevel="0" collapsed="false">
      <c r="A26" s="15" t="s">
        <v>187</v>
      </c>
      <c r="B26" s="29" t="s">
        <v>59</v>
      </c>
      <c r="C26" s="29" t="s">
        <v>188</v>
      </c>
      <c r="D26" s="33" t="n">
        <f aca="false">IF(入力!$B$61="入力正常",IFERROR(IF(D24&lt;=D25,(1-0.4*(D24/D25)^2)*入力!B22/(1.5+(2/3)*(D24/D25)^2),0.277*入力!B22/(D24/D25)^2),""),"")</f>
        <v>58.8504247547975</v>
      </c>
      <c r="E26" s="31" t="s">
        <v>151</v>
      </c>
      <c r="F26" s="31" t="s">
        <v>132</v>
      </c>
      <c r="G26" s="32" t="s">
        <v>189</v>
      </c>
      <c r="H26" s="32"/>
    </row>
    <row r="27" customFormat="false" ht="33" hidden="false" customHeight="true" outlineLevel="0" collapsed="false">
      <c r="A27" s="15" t="s">
        <v>190</v>
      </c>
      <c r="B27" s="31" t="s">
        <v>59</v>
      </c>
      <c r="C27" s="31" t="s">
        <v>191</v>
      </c>
      <c r="D27" s="33" t="n">
        <f aca="false">IF(入力!$B$61="入力正常",IFERROR(D20/D21,""),"")</f>
        <v>3.25494885080377</v>
      </c>
      <c r="E27" s="31" t="s">
        <v>192</v>
      </c>
      <c r="F27" s="31" t="str">
        <f aca="false">IF(入力!$B$61&lt;&gt;"入力正常","入力エラー",IF(OR(D27="",D26=""),"入力確認",IF(D27&gt;D26,"参考値超過（未判定）","参考値以下（未判定）")))</f>
        <v>参考値以下（未判定）</v>
      </c>
      <c r="G27" s="32" t="s">
        <v>193</v>
      </c>
      <c r="H27" s="32"/>
    </row>
    <row r="28" customFormat="false" ht="33" hidden="false" customHeight="true" outlineLevel="0" collapsed="false">
      <c r="A28" s="15" t="s">
        <v>194</v>
      </c>
      <c r="B28" s="31" t="s">
        <v>154</v>
      </c>
      <c r="C28" s="31" t="s">
        <v>195</v>
      </c>
      <c r="D28" s="33" t="n">
        <f aca="false">IF(入力!$B$61="入力正常",IFERROR(D27/D26,""),"")</f>
        <v>0.0553088421088827</v>
      </c>
      <c r="E28" s="29" t="s">
        <v>131</v>
      </c>
      <c r="F28" s="31" t="s">
        <v>132</v>
      </c>
      <c r="G28" s="32" t="s">
        <v>196</v>
      </c>
      <c r="H28" s="32"/>
    </row>
    <row r="29" customFormat="false" ht="25.5" hidden="false" customHeight="true" outlineLevel="0" collapsed="false">
      <c r="A29" s="14" t="s">
        <v>197</v>
      </c>
      <c r="B29" s="14"/>
      <c r="C29" s="14"/>
      <c r="D29" s="14"/>
      <c r="E29" s="14"/>
      <c r="F29" s="14"/>
      <c r="G29" s="14"/>
      <c r="H29" s="14"/>
    </row>
    <row r="30" customFormat="false" ht="33" hidden="false" customHeight="true" outlineLevel="0" collapsed="false">
      <c r="A30" s="15" t="s">
        <v>198</v>
      </c>
      <c r="B30" s="29" t="s">
        <v>129</v>
      </c>
      <c r="C30" s="29" t="s">
        <v>199</v>
      </c>
      <c r="D30" s="30" t="n">
        <f aca="false">IF(入力!$B$61="入力正常",D8/2,"")</f>
        <v>1225</v>
      </c>
      <c r="E30" s="29" t="s">
        <v>131</v>
      </c>
      <c r="F30" s="31" t="s">
        <v>132</v>
      </c>
      <c r="G30" s="32" t="s">
        <v>200</v>
      </c>
      <c r="H30" s="32"/>
    </row>
    <row r="31" customFormat="false" ht="33" hidden="false" customHeight="true" outlineLevel="0" collapsed="false">
      <c r="A31" s="15" t="s">
        <v>201</v>
      </c>
      <c r="B31" s="29" t="s">
        <v>39</v>
      </c>
      <c r="C31" s="29" t="s">
        <v>202</v>
      </c>
      <c r="D31" s="33" t="n">
        <f aca="false">IF(入力!$B$61="入力正常",IFERROR(入力!B26/SQRT(2),""),"")</f>
        <v>2.82842712474619</v>
      </c>
      <c r="E31" s="29" t="s">
        <v>131</v>
      </c>
      <c r="F31" s="31" t="s">
        <v>132</v>
      </c>
      <c r="G31" s="32" t="s">
        <v>203</v>
      </c>
      <c r="H31" s="32"/>
    </row>
    <row r="32" customFormat="false" ht="33" hidden="false" customHeight="true" outlineLevel="0" collapsed="false">
      <c r="A32" s="15" t="s">
        <v>204</v>
      </c>
      <c r="B32" s="29" t="s">
        <v>39</v>
      </c>
      <c r="C32" s="29" t="s">
        <v>205</v>
      </c>
      <c r="D32" s="30" t="n">
        <f aca="false">IF(入力!$B$61="入力正常",IF(入力!B27&gt;入力!B29*入力!B26,(入力!B27-入力!B29*入力!B26)*入力!B28,0),"")</f>
        <v>84</v>
      </c>
      <c r="E32" s="29" t="s">
        <v>131</v>
      </c>
      <c r="F32" s="31" t="s">
        <v>132</v>
      </c>
      <c r="G32" s="32" t="s">
        <v>206</v>
      </c>
      <c r="H32" s="32"/>
    </row>
    <row r="33" customFormat="false" ht="33" hidden="false" customHeight="true" outlineLevel="0" collapsed="false">
      <c r="A33" s="15" t="s">
        <v>207</v>
      </c>
      <c r="B33" s="29" t="s">
        <v>93</v>
      </c>
      <c r="C33" s="29" t="s">
        <v>208</v>
      </c>
      <c r="D33" s="30" t="n">
        <f aca="false">IF(入力!$B$61="入力正常",D31*D32,"")</f>
        <v>237.58787847868</v>
      </c>
      <c r="E33" s="29" t="s">
        <v>131</v>
      </c>
      <c r="F33" s="31" t="s">
        <v>132</v>
      </c>
      <c r="G33" s="34" t="s">
        <v>131</v>
      </c>
      <c r="H33" s="34"/>
    </row>
    <row r="34" customFormat="false" ht="33" hidden="false" customHeight="true" outlineLevel="0" collapsed="false">
      <c r="A34" s="15" t="s">
        <v>209</v>
      </c>
      <c r="B34" s="29" t="s">
        <v>59</v>
      </c>
      <c r="C34" s="29" t="s">
        <v>210</v>
      </c>
      <c r="D34" s="33" t="n">
        <f aca="false">IF(入力!$B$61="入力正常",IFERROR(D30/D33,""),"")</f>
        <v>5.15598694615191</v>
      </c>
      <c r="E34" s="31" t="s">
        <v>147</v>
      </c>
      <c r="F34" s="31" t="str">
        <f aca="false">IF(入力!$B$61&lt;&gt;"入力正常","入力エラー","設計判定：保留")</f>
        <v>設計判定：保留</v>
      </c>
      <c r="G34" s="32" t="s">
        <v>211</v>
      </c>
      <c r="H34" s="32"/>
    </row>
    <row r="35" customFormat="false" ht="33" hidden="false" customHeight="true" outlineLevel="0" collapsed="false">
      <c r="A35" s="15" t="s">
        <v>212</v>
      </c>
      <c r="B35" s="29" t="s">
        <v>59</v>
      </c>
      <c r="C35" s="29" t="s">
        <v>213</v>
      </c>
      <c r="D35" s="33" t="n">
        <f aca="false">IF(入力!$B$61="入力正常",IFERROR(入力!B22/(1.5*SQRT(3)),""),"")</f>
        <v>90.4515421730414</v>
      </c>
      <c r="E35" s="31" t="s">
        <v>214</v>
      </c>
      <c r="F35" s="31" t="s">
        <v>132</v>
      </c>
      <c r="G35" s="32" t="s">
        <v>215</v>
      </c>
      <c r="H35" s="32"/>
    </row>
    <row r="36" customFormat="false" ht="33" hidden="false" customHeight="true" outlineLevel="0" collapsed="false">
      <c r="A36" s="15" t="s">
        <v>216</v>
      </c>
      <c r="B36" s="31" t="s">
        <v>154</v>
      </c>
      <c r="C36" s="29" t="s">
        <v>217</v>
      </c>
      <c r="D36" s="33" t="n">
        <f aca="false">IF(入力!$B$61="入力正常",IFERROR(D34/D35,""),"")</f>
        <v>0.0570027533227468</v>
      </c>
      <c r="E36" s="29" t="s">
        <v>131</v>
      </c>
      <c r="F36" s="31" t="s">
        <v>132</v>
      </c>
      <c r="G36" s="32" t="s">
        <v>218</v>
      </c>
      <c r="H36" s="32"/>
    </row>
    <row r="37" customFormat="false" ht="15" hidden="false" customHeight="true" outlineLevel="0" collapsed="false">
      <c r="D37" s="35"/>
    </row>
    <row r="38" customFormat="false" ht="25.5" hidden="false" customHeight="true" outlineLevel="0" collapsed="false">
      <c r="A38" s="14" t="s">
        <v>219</v>
      </c>
      <c r="B38" s="14"/>
      <c r="C38" s="14"/>
      <c r="D38" s="14"/>
      <c r="E38" s="14"/>
      <c r="F38" s="14"/>
      <c r="G38" s="14"/>
      <c r="H38" s="14"/>
    </row>
    <row r="39" customFormat="false" ht="33" hidden="false" customHeight="true" outlineLevel="0" collapsed="false">
      <c r="A39" s="15" t="s">
        <v>220</v>
      </c>
      <c r="B39" s="29" t="s">
        <v>129</v>
      </c>
      <c r="C39" s="29" t="s">
        <v>221</v>
      </c>
      <c r="D39" s="30" t="n">
        <f aca="false">IF(入力!$B$61="入力正常",D7*入力!B32,"")</f>
        <v>2940</v>
      </c>
      <c r="E39" s="31" t="s">
        <v>222</v>
      </c>
      <c r="F39" s="31" t="s">
        <v>132</v>
      </c>
      <c r="G39" s="32" t="s">
        <v>223</v>
      </c>
      <c r="H39" s="32"/>
    </row>
    <row r="40" customFormat="false" ht="33" hidden="false" customHeight="true" outlineLevel="0" collapsed="false">
      <c r="A40" s="15" t="s">
        <v>224</v>
      </c>
      <c r="B40" s="29" t="s">
        <v>129</v>
      </c>
      <c r="C40" s="29" t="s">
        <v>225</v>
      </c>
      <c r="D40" s="30" t="n">
        <f aca="false">IF(入力!$B$61="入力正常",D7*入力!B33,"")</f>
        <v>1470</v>
      </c>
      <c r="E40" s="29" t="s">
        <v>131</v>
      </c>
      <c r="F40" s="31" t="s">
        <v>132</v>
      </c>
      <c r="G40" s="32" t="s">
        <v>226</v>
      </c>
      <c r="H40" s="32"/>
    </row>
    <row r="41" customFormat="false" ht="33" hidden="false" customHeight="true" outlineLevel="0" collapsed="false">
      <c r="A41" s="15" t="s">
        <v>227</v>
      </c>
      <c r="B41" s="29" t="s">
        <v>138</v>
      </c>
      <c r="C41" s="29" t="s">
        <v>228</v>
      </c>
      <c r="D41" s="30" t="n">
        <f aca="false">IF(入力!$B$61="入力正常",D39*入力!B34,"")</f>
        <v>3234000</v>
      </c>
      <c r="E41" s="29" t="s">
        <v>131</v>
      </c>
      <c r="F41" s="31" t="s">
        <v>132</v>
      </c>
      <c r="G41" s="32" t="s">
        <v>229</v>
      </c>
      <c r="H41" s="32"/>
    </row>
    <row r="42" customFormat="false" ht="33" hidden="false" customHeight="true" outlineLevel="0" collapsed="false">
      <c r="A42" s="15" t="s">
        <v>230</v>
      </c>
      <c r="B42" s="29" t="s">
        <v>138</v>
      </c>
      <c r="C42" s="29" t="s">
        <v>231</v>
      </c>
      <c r="D42" s="30" t="n">
        <f aca="false">IF(入力!$B$61="入力正常",(D7-D40)*入力!B36,"")</f>
        <v>857500</v>
      </c>
      <c r="E42" s="29" t="s">
        <v>131</v>
      </c>
      <c r="F42" s="31" t="s">
        <v>132</v>
      </c>
      <c r="G42" s="32" t="s">
        <v>232</v>
      </c>
      <c r="H42" s="32"/>
    </row>
    <row r="43" customFormat="false" ht="33" hidden="false" customHeight="true" outlineLevel="0" collapsed="false">
      <c r="A43" s="15" t="s">
        <v>233</v>
      </c>
      <c r="B43" s="29" t="s">
        <v>138</v>
      </c>
      <c r="C43" s="31" t="s">
        <v>234</v>
      </c>
      <c r="D43" s="30" t="n">
        <f aca="false">IF(入力!$B$61="入力正常",D41-D42,"")</f>
        <v>2376500</v>
      </c>
      <c r="E43" s="31" t="s">
        <v>235</v>
      </c>
      <c r="F43" s="31" t="s">
        <v>132</v>
      </c>
      <c r="G43" s="32" t="s">
        <v>236</v>
      </c>
      <c r="H43" s="32"/>
    </row>
    <row r="44" customFormat="false" ht="33" hidden="false" customHeight="true" outlineLevel="0" collapsed="false">
      <c r="A44" s="15" t="s">
        <v>237</v>
      </c>
      <c r="B44" s="29" t="s">
        <v>238</v>
      </c>
      <c r="C44" s="29" t="s">
        <v>239</v>
      </c>
      <c r="D44" s="30" t="n">
        <f aca="false">IF(入力!$B$61="入力正常",IFERROR(MAX(0,D43/(入力!B35*入力!B37)),""),"")</f>
        <v>2376.5</v>
      </c>
      <c r="E44" s="31" t="s">
        <v>240</v>
      </c>
      <c r="F44" s="31" t="str">
        <f aca="false">IF(入力!$B$61&lt;&gt;"入力正常","入力エラー","設計判定：保留")</f>
        <v>設計判定：保留</v>
      </c>
      <c r="G44" s="32" t="s">
        <v>241</v>
      </c>
      <c r="H44" s="32"/>
    </row>
    <row r="45" customFormat="false" ht="33" hidden="false" customHeight="true" outlineLevel="0" collapsed="false">
      <c r="A45" s="36" t="s">
        <v>242</v>
      </c>
      <c r="B45" s="29" t="s">
        <v>238</v>
      </c>
      <c r="C45" s="29" t="s">
        <v>243</v>
      </c>
      <c r="D45" s="30" t="n">
        <f aca="false">IF(入力!$B$61="入力正常",IFERROR(D39/入力!B38,""),"")</f>
        <v>735</v>
      </c>
      <c r="E45" s="31" t="s">
        <v>244</v>
      </c>
      <c r="F45" s="31" t="s">
        <v>132</v>
      </c>
      <c r="G45" s="32" t="s">
        <v>245</v>
      </c>
      <c r="H45" s="32"/>
    </row>
    <row r="46" customFormat="false" ht="33" hidden="false" customHeight="true" outlineLevel="0" collapsed="false">
      <c r="A46" s="15" t="s">
        <v>246</v>
      </c>
      <c r="B46" s="29" t="s">
        <v>59</v>
      </c>
      <c r="C46" s="29" t="s">
        <v>247</v>
      </c>
      <c r="D46" s="33" t="n">
        <f aca="false">IF(入力!$B$61="入力正常",IFERROR(D44/入力!B39,""),"")</f>
        <v>28.1909845788849</v>
      </c>
      <c r="E46" s="31" t="s">
        <v>248</v>
      </c>
      <c r="F46" s="31" t="s">
        <v>132</v>
      </c>
      <c r="G46" s="32" t="s">
        <v>249</v>
      </c>
      <c r="H46" s="32"/>
    </row>
    <row r="47" customFormat="false" ht="33" hidden="false" customHeight="true" outlineLevel="0" collapsed="false">
      <c r="A47" s="15" t="s">
        <v>250</v>
      </c>
      <c r="B47" s="29" t="s">
        <v>59</v>
      </c>
      <c r="C47" s="29" t="s">
        <v>251</v>
      </c>
      <c r="D47" s="33" t="n">
        <f aca="false">IF(入力!$B$61="入力正常",IFERROR(D45/入力!B39,""),"")</f>
        <v>8.71886120996441</v>
      </c>
      <c r="E47" s="31" t="s">
        <v>252</v>
      </c>
      <c r="F47" s="31" t="s">
        <v>132</v>
      </c>
      <c r="G47" s="32" t="s">
        <v>253</v>
      </c>
      <c r="H47" s="32"/>
    </row>
    <row r="48" customFormat="false" ht="33" hidden="false" customHeight="true" outlineLevel="0" collapsed="false">
      <c r="A48" s="15" t="s">
        <v>254</v>
      </c>
      <c r="B48" s="31" t="s">
        <v>154</v>
      </c>
      <c r="C48" s="29" t="s">
        <v>255</v>
      </c>
      <c r="D48" s="33" t="str">
        <f aca="false">IF(入力!$B$61="入力正常",IF(AND(ISNUMBER(入力!B40),入力!B40&gt;0),D44/入力!B40,""),"")</f>
        <v/>
      </c>
      <c r="E48" s="31" t="s">
        <v>256</v>
      </c>
      <c r="F48" s="31" t="str">
        <f aca="false">IF(入力!$B$61&lt;&gt;"入力正常","入力エラー",IF(D48="","許容力未指定","参考比較のみ（未判定）"))</f>
        <v>許容力未指定</v>
      </c>
      <c r="G48" s="32" t="s">
        <v>257</v>
      </c>
      <c r="H48" s="32"/>
    </row>
    <row r="49" customFormat="false" ht="33" hidden="false" customHeight="true" outlineLevel="0" collapsed="false">
      <c r="A49" s="15" t="s">
        <v>258</v>
      </c>
      <c r="B49" s="31" t="s">
        <v>154</v>
      </c>
      <c r="C49" s="29" t="s">
        <v>259</v>
      </c>
      <c r="D49" s="33" t="str">
        <f aca="false">IF(入力!$B$61="入力正常",IF(AND(ISNUMBER(入力!B41),入力!B41&gt;0),D45/入力!B41,""),"")</f>
        <v/>
      </c>
      <c r="E49" s="31" t="s">
        <v>256</v>
      </c>
      <c r="F49" s="31" t="str">
        <f aca="false">IF(入力!$B$61&lt;&gt;"入力正常","入力エラー",IF(D49="","許容力未指定","参考比較のみ（未判定）"))</f>
        <v>許容力未指定</v>
      </c>
      <c r="G49" s="32" t="s">
        <v>260</v>
      </c>
      <c r="H49" s="32"/>
    </row>
    <row r="52" customFormat="false" ht="25.5" hidden="false" customHeight="true" outlineLevel="0" collapsed="false">
      <c r="A52" s="14" t="s">
        <v>261</v>
      </c>
      <c r="B52" s="14"/>
      <c r="C52" s="14"/>
      <c r="D52" s="14"/>
      <c r="E52" s="14"/>
      <c r="F52" s="14"/>
      <c r="G52" s="14"/>
      <c r="H52" s="14"/>
    </row>
    <row r="53" customFormat="false" ht="42.75" hidden="false" customHeight="true" outlineLevel="0" collapsed="false">
      <c r="A53" s="15" t="s">
        <v>262</v>
      </c>
      <c r="B53" s="29" t="s">
        <v>131</v>
      </c>
      <c r="C53" s="31" t="s">
        <v>263</v>
      </c>
      <c r="D53" s="37" t="str">
        <f aca="false">IF(入力!$B$61="入力正常","判定保留（実機の条件未評価）","入力エラー：計算値は無効")</f>
        <v>判定保留（実機の条件未評価）</v>
      </c>
      <c r="E53" s="38" t="s">
        <v>131</v>
      </c>
      <c r="F53" s="38"/>
      <c r="G53" s="39" t="s">
        <v>264</v>
      </c>
      <c r="H53" s="39"/>
    </row>
  </sheetData>
  <mergeCells count="47">
    <mergeCell ref="A1:H2"/>
    <mergeCell ref="A3:H3"/>
    <mergeCell ref="A4:H4"/>
    <mergeCell ref="A6:H6"/>
    <mergeCell ref="G7:H7"/>
    <mergeCell ref="G8:H8"/>
    <mergeCell ref="G9:H9"/>
    <mergeCell ref="G10:H10"/>
    <mergeCell ref="G11:H11"/>
    <mergeCell ref="G12:H12"/>
    <mergeCell ref="G13:H13"/>
    <mergeCell ref="G14:H14"/>
    <mergeCell ref="G15:H15"/>
    <mergeCell ref="G16:H16"/>
    <mergeCell ref="G17:H17"/>
    <mergeCell ref="A19:H19"/>
    <mergeCell ref="G20:H20"/>
    <mergeCell ref="G21:H21"/>
    <mergeCell ref="G22:H22"/>
    <mergeCell ref="G23:H23"/>
    <mergeCell ref="G24:H24"/>
    <mergeCell ref="G25:H25"/>
    <mergeCell ref="G26:H26"/>
    <mergeCell ref="G27:H27"/>
    <mergeCell ref="G28:H28"/>
    <mergeCell ref="A29:H29"/>
    <mergeCell ref="G30:H30"/>
    <mergeCell ref="G31:H31"/>
    <mergeCell ref="G32:H32"/>
    <mergeCell ref="G33:H33"/>
    <mergeCell ref="G34:H34"/>
    <mergeCell ref="G35:H35"/>
    <mergeCell ref="G36:H36"/>
    <mergeCell ref="A38:H38"/>
    <mergeCell ref="G39:H39"/>
    <mergeCell ref="G40:H40"/>
    <mergeCell ref="G41:H41"/>
    <mergeCell ref="G42:H42"/>
    <mergeCell ref="G43:H43"/>
    <mergeCell ref="G44:H44"/>
    <mergeCell ref="G45:H45"/>
    <mergeCell ref="G46:H46"/>
    <mergeCell ref="G47:H47"/>
    <mergeCell ref="G48:H48"/>
    <mergeCell ref="G49:H49"/>
    <mergeCell ref="A52:H52"/>
    <mergeCell ref="G53:H53"/>
  </mergeCells>
  <conditionalFormatting sqref="F11">
    <cfRule type="expression" priority="2" aboveAverage="0" equalAverage="0" bottom="0" percent="0" rank="0" text="" dxfId="0">
      <formula>ISNUMBER(SEARCH("超過",F11))</formula>
    </cfRule>
  </conditionalFormatting>
  <conditionalFormatting sqref="F15">
    <cfRule type="expression" priority="3" aboveAverage="0" equalAverage="0" bottom="0" percent="0" rank="0" text="" dxfId="0">
      <formula>ISNUMBER(SEARCH("超過",F15))</formula>
    </cfRule>
  </conditionalFormatting>
  <conditionalFormatting sqref="A4">
    <cfRule type="expression" priority="4" aboveAverage="0" equalAverage="0" bottom="0" percent="0" rank="0" text="" dxfId="1">
      <formula>LEFT(A4,2)="入力"</formula>
    </cfRule>
  </conditionalFormatting>
  <conditionalFormatting sqref="F27">
    <cfRule type="expression" priority="5" aboveAverage="0" equalAverage="0" bottom="0" percent="0" rank="0" text="" dxfId="2">
      <formula>ISNUMBER(SEARCH("超過",F27))</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5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2" min="2" style="1" width="19"/>
    <col collapsed="false" customWidth="true" hidden="false" outlineLevel="0" max="3" min="3" style="1" width="15"/>
    <col collapsed="false" customWidth="true" hidden="false" outlineLevel="0" max="4" min="4" style="1" width="24"/>
    <col collapsed="false" customWidth="true" hidden="false" outlineLevel="0" max="6" min="5" style="1" width="21"/>
    <col collapsed="false" customWidth="true" hidden="false" outlineLevel="0" max="7" min="7" style="1" width="18"/>
    <col collapsed="false" customWidth="true" hidden="false" outlineLevel="0" max="8" min="8" style="1" width="22"/>
  </cols>
  <sheetData>
    <row r="1" customFormat="false" ht="28.5" hidden="false" customHeight="true" outlineLevel="0" collapsed="false">
      <c r="A1" s="12" t="s">
        <v>265</v>
      </c>
      <c r="B1" s="12"/>
      <c r="C1" s="12"/>
      <c r="D1" s="12"/>
      <c r="E1" s="12"/>
      <c r="F1" s="12"/>
      <c r="G1" s="12"/>
      <c r="H1" s="12"/>
    </row>
    <row r="2" customFormat="false" ht="28.5" hidden="false" customHeight="true" outlineLevel="0" collapsed="false">
      <c r="A2" s="12"/>
      <c r="B2" s="12"/>
      <c r="C2" s="12"/>
      <c r="D2" s="12"/>
      <c r="E2" s="12"/>
      <c r="F2" s="12"/>
      <c r="G2" s="12"/>
      <c r="H2" s="12"/>
    </row>
    <row r="3" customFormat="false" ht="33.75" hidden="false" customHeight="true" outlineLevel="0" collapsed="false">
      <c r="A3" s="3" t="s">
        <v>266</v>
      </c>
      <c r="B3" s="3"/>
      <c r="C3" s="3"/>
      <c r="D3" s="3"/>
      <c r="E3" s="3"/>
      <c r="F3" s="3"/>
      <c r="G3" s="3"/>
      <c r="H3" s="3"/>
    </row>
    <row r="5" customFormat="false" ht="27.75" hidden="false" customHeight="true" outlineLevel="0" collapsed="false">
      <c r="A5" s="13" t="s">
        <v>267</v>
      </c>
      <c r="B5" s="13"/>
      <c r="C5" s="13"/>
      <c r="D5" s="13"/>
      <c r="E5" s="13"/>
      <c r="F5" s="13"/>
      <c r="G5" s="13"/>
      <c r="H5" s="13"/>
    </row>
    <row r="6" customFormat="false" ht="27.75" hidden="false" customHeight="true" outlineLevel="0" collapsed="false">
      <c r="A6" s="13"/>
      <c r="B6" s="13"/>
      <c r="C6" s="13"/>
      <c r="D6" s="13"/>
      <c r="E6" s="13"/>
      <c r="F6" s="13"/>
      <c r="G6" s="13"/>
      <c r="H6" s="13"/>
    </row>
    <row r="8" customFormat="false" ht="30" hidden="false" customHeight="true" outlineLevel="0" collapsed="false">
      <c r="A8" s="40" t="s">
        <v>268</v>
      </c>
      <c r="B8" s="40"/>
      <c r="C8" s="40"/>
      <c r="D8" s="40"/>
      <c r="E8" s="40"/>
      <c r="F8" s="40"/>
      <c r="G8" s="40"/>
      <c r="H8" s="40"/>
    </row>
    <row r="10" customFormat="false" ht="27" hidden="false" customHeight="true" outlineLevel="0" collapsed="false">
      <c r="A10" s="41" t="s">
        <v>24</v>
      </c>
      <c r="B10" s="42" t="n">
        <f aca="false">入力!B7</f>
        <v>500</v>
      </c>
      <c r="C10" s="1" t="s">
        <v>25</v>
      </c>
      <c r="D10" s="43" t="s">
        <v>269</v>
      </c>
      <c r="E10" s="43"/>
      <c r="F10" s="43"/>
      <c r="G10" s="43"/>
      <c r="H10" s="43"/>
    </row>
    <row r="11" customFormat="false" ht="27" hidden="false" customHeight="true" outlineLevel="0" collapsed="false">
      <c r="A11" s="41" t="s">
        <v>270</v>
      </c>
      <c r="B11" s="44" t="n">
        <f aca="false">入力!B9</f>
        <v>0.5</v>
      </c>
      <c r="C11" s="41" t="s">
        <v>154</v>
      </c>
      <c r="D11" s="43" t="s">
        <v>271</v>
      </c>
      <c r="E11" s="43"/>
      <c r="F11" s="43"/>
      <c r="G11" s="43"/>
      <c r="H11" s="43"/>
    </row>
    <row r="12" customFormat="false" ht="27" hidden="false" customHeight="true" outlineLevel="0" collapsed="false">
      <c r="A12" s="41" t="s">
        <v>272</v>
      </c>
      <c r="B12" s="42" t="n">
        <f aca="false">入力!B13</f>
        <v>1000</v>
      </c>
      <c r="C12" s="1" t="s">
        <v>39</v>
      </c>
      <c r="D12" s="43" t="s">
        <v>273</v>
      </c>
      <c r="E12" s="43"/>
      <c r="F12" s="43"/>
      <c r="G12" s="43"/>
      <c r="H12" s="43"/>
    </row>
    <row r="13" customFormat="false" ht="27" hidden="false" customHeight="true" outlineLevel="0" collapsed="false">
      <c r="A13" s="41" t="s">
        <v>274</v>
      </c>
      <c r="B13" s="44" t="str">
        <f aca="false">入力!B16</f>
        <v>L-65×65×6</v>
      </c>
      <c r="C13" s="1" t="s">
        <v>131</v>
      </c>
      <c r="D13" s="43" t="s">
        <v>275</v>
      </c>
      <c r="E13" s="43"/>
      <c r="F13" s="43"/>
      <c r="G13" s="43"/>
      <c r="H13" s="43"/>
    </row>
    <row r="14" customFormat="false" ht="27" hidden="false" customHeight="true" outlineLevel="0" collapsed="false">
      <c r="A14" s="41" t="s">
        <v>276</v>
      </c>
      <c r="B14" s="44" t="str">
        <f aca="false">入力!B17</f>
        <v>L-65×65×6</v>
      </c>
      <c r="C14" s="1" t="s">
        <v>131</v>
      </c>
      <c r="D14" s="43" t="s">
        <v>277</v>
      </c>
      <c r="E14" s="43"/>
      <c r="F14" s="43"/>
      <c r="G14" s="43"/>
      <c r="H14" s="43"/>
    </row>
    <row r="15" customFormat="false" ht="27" hidden="false" customHeight="true" outlineLevel="0" collapsed="false">
      <c r="A15" s="41" t="s">
        <v>278</v>
      </c>
      <c r="B15" s="42" t="n">
        <f aca="false">入力!B19</f>
        <v>800</v>
      </c>
      <c r="C15" s="1" t="s">
        <v>39</v>
      </c>
      <c r="D15" s="45" t="s">
        <v>279</v>
      </c>
      <c r="E15" s="45"/>
      <c r="F15" s="45"/>
      <c r="G15" s="45"/>
      <c r="H15" s="45"/>
    </row>
    <row r="16" customFormat="false" ht="27" hidden="false" customHeight="true" outlineLevel="0" collapsed="false">
      <c r="A16" s="41" t="s">
        <v>55</v>
      </c>
      <c r="B16" s="44" t="n">
        <f aca="false">入力!B20</f>
        <v>2</v>
      </c>
      <c r="C16" s="1" t="s">
        <v>131</v>
      </c>
      <c r="D16" s="43" t="s">
        <v>280</v>
      </c>
      <c r="E16" s="43"/>
      <c r="F16" s="43"/>
      <c r="G16" s="43"/>
      <c r="H16" s="43"/>
    </row>
    <row r="17" customFormat="false" ht="27" hidden="false" customHeight="true" outlineLevel="0" collapsed="false">
      <c r="A17" s="41" t="s">
        <v>281</v>
      </c>
      <c r="B17" s="44" t="n">
        <f aca="false">入力!B21</f>
        <v>205000</v>
      </c>
      <c r="C17" s="1" t="s">
        <v>59</v>
      </c>
      <c r="D17" s="45" t="s">
        <v>282</v>
      </c>
      <c r="E17" s="45"/>
      <c r="F17" s="45"/>
      <c r="G17" s="45"/>
      <c r="H17" s="45"/>
    </row>
    <row r="18" customFormat="false" ht="27" hidden="false" customHeight="true" outlineLevel="0" collapsed="false">
      <c r="A18" s="41" t="s">
        <v>283</v>
      </c>
      <c r="B18" s="44" t="n">
        <f aca="false">入力!B22</f>
        <v>235</v>
      </c>
      <c r="C18" s="1" t="s">
        <v>59</v>
      </c>
      <c r="D18" s="43" t="s">
        <v>214</v>
      </c>
      <c r="E18" s="43"/>
      <c r="F18" s="43"/>
      <c r="G18" s="43"/>
      <c r="H18" s="43"/>
    </row>
    <row r="19" customFormat="false" ht="27" hidden="false" customHeight="true" outlineLevel="0" collapsed="false">
      <c r="A19" s="41" t="s">
        <v>284</v>
      </c>
      <c r="B19" s="42" t="n">
        <f aca="false">入力!B35</f>
        <v>500</v>
      </c>
      <c r="C19" s="1" t="s">
        <v>39</v>
      </c>
      <c r="D19" s="43" t="s">
        <v>285</v>
      </c>
      <c r="E19" s="43"/>
      <c r="F19" s="43"/>
      <c r="G19" s="43"/>
      <c r="H19" s="43"/>
    </row>
    <row r="20" customFormat="false" ht="15" hidden="false" customHeight="true" outlineLevel="0" collapsed="false">
      <c r="B20" s="35"/>
    </row>
    <row r="21" customFormat="false" ht="30" hidden="false" customHeight="true" outlineLevel="0" collapsed="false">
      <c r="A21" s="40" t="s">
        <v>286</v>
      </c>
      <c r="B21" s="40"/>
      <c r="C21" s="40"/>
      <c r="D21" s="40"/>
      <c r="E21" s="40"/>
      <c r="F21" s="40"/>
      <c r="G21" s="40"/>
      <c r="H21" s="40"/>
    </row>
    <row r="22" customFormat="false" ht="15" hidden="false" customHeight="true" outlineLevel="0" collapsed="false">
      <c r="B22" s="35"/>
    </row>
    <row r="23" customFormat="false" ht="27" hidden="false" customHeight="true" outlineLevel="0" collapsed="false">
      <c r="A23" s="41" t="s">
        <v>287</v>
      </c>
      <c r="B23" s="42" t="n">
        <f aca="false">計算結果!D7</f>
        <v>4900</v>
      </c>
      <c r="C23" s="1" t="s">
        <v>129</v>
      </c>
      <c r="D23" s="45" t="s">
        <v>288</v>
      </c>
      <c r="E23" s="45"/>
      <c r="F23" s="45"/>
      <c r="G23" s="45"/>
      <c r="H23" s="45"/>
    </row>
    <row r="24" customFormat="false" ht="27" hidden="false" customHeight="true" outlineLevel="0" collapsed="false">
      <c r="A24" s="41" t="s">
        <v>289</v>
      </c>
      <c r="B24" s="42" t="n">
        <f aca="false">計算結果!D8</f>
        <v>2450</v>
      </c>
      <c r="C24" s="1" t="s">
        <v>129</v>
      </c>
      <c r="D24" s="45" t="s">
        <v>290</v>
      </c>
      <c r="E24" s="45"/>
      <c r="F24" s="45"/>
      <c r="G24" s="45"/>
      <c r="H24" s="45"/>
    </row>
    <row r="25" customFormat="false" ht="27" hidden="false" customHeight="true" outlineLevel="0" collapsed="false">
      <c r="A25" s="41" t="s">
        <v>291</v>
      </c>
      <c r="B25" s="42" t="n">
        <f aca="false">計算結果!D9</f>
        <v>612500</v>
      </c>
      <c r="C25" s="1" t="s">
        <v>138</v>
      </c>
      <c r="D25" s="45" t="s">
        <v>292</v>
      </c>
      <c r="E25" s="45"/>
      <c r="F25" s="45"/>
      <c r="G25" s="45"/>
      <c r="H25" s="45"/>
    </row>
    <row r="26" customFormat="false" ht="27" hidden="false" customHeight="true" outlineLevel="0" collapsed="false">
      <c r="A26" s="41" t="s">
        <v>293</v>
      </c>
      <c r="B26" s="44" t="n">
        <f aca="false">計算結果!D11</f>
        <v>97.8434504792332</v>
      </c>
      <c r="C26" s="1" t="s">
        <v>59</v>
      </c>
      <c r="D26" s="45" t="s">
        <v>294</v>
      </c>
      <c r="E26" s="45"/>
      <c r="F26" s="45"/>
      <c r="G26" s="45"/>
      <c r="H26" s="45"/>
    </row>
    <row r="27" customFormat="false" ht="27" hidden="false" customHeight="true" outlineLevel="0" collapsed="false">
      <c r="A27" s="41" t="s">
        <v>295</v>
      </c>
      <c r="B27" s="44" t="n">
        <f aca="false">計算結果!D12</f>
        <v>156.666666666667</v>
      </c>
      <c r="C27" s="1" t="s">
        <v>59</v>
      </c>
      <c r="D27" s="43" t="s">
        <v>296</v>
      </c>
      <c r="E27" s="43"/>
      <c r="F27" s="43"/>
      <c r="G27" s="43"/>
      <c r="H27" s="43"/>
    </row>
    <row r="28" customFormat="false" ht="27" hidden="false" customHeight="true" outlineLevel="0" collapsed="false">
      <c r="A28" s="41" t="s">
        <v>297</v>
      </c>
      <c r="B28" s="44" t="n">
        <f aca="false">計算結果!D15</f>
        <v>0.846883468834688</v>
      </c>
      <c r="C28" s="1" t="s">
        <v>39</v>
      </c>
      <c r="D28" s="45" t="s">
        <v>298</v>
      </c>
      <c r="E28" s="45"/>
      <c r="F28" s="45"/>
      <c r="G28" s="45"/>
      <c r="H28" s="45"/>
    </row>
    <row r="29" customFormat="false" ht="27" hidden="false" customHeight="true" outlineLevel="0" collapsed="false">
      <c r="A29" s="41" t="s">
        <v>299</v>
      </c>
      <c r="B29" s="44" t="n">
        <f aca="false">計算結果!D16</f>
        <v>3.33333333333333</v>
      </c>
      <c r="C29" s="1" t="s">
        <v>39</v>
      </c>
      <c r="D29" s="45" t="s">
        <v>300</v>
      </c>
      <c r="E29" s="45"/>
      <c r="F29" s="45"/>
      <c r="G29" s="45"/>
      <c r="H29" s="45"/>
    </row>
    <row r="30" customFormat="false" ht="27" hidden="false" customHeight="true" outlineLevel="0" collapsed="false">
      <c r="A30" s="41" t="s">
        <v>301</v>
      </c>
      <c r="B30" s="44" t="n">
        <f aca="false">計算結果!D27</f>
        <v>3.25494885080377</v>
      </c>
      <c r="C30" s="1" t="s">
        <v>59</v>
      </c>
      <c r="D30" s="45" t="s">
        <v>302</v>
      </c>
      <c r="E30" s="45"/>
      <c r="F30" s="45"/>
      <c r="G30" s="45"/>
      <c r="H30" s="45"/>
    </row>
    <row r="31" customFormat="false" ht="27" hidden="false" customHeight="true" outlineLevel="0" collapsed="false">
      <c r="A31" s="41" t="s">
        <v>303</v>
      </c>
      <c r="B31" s="44" t="n">
        <f aca="false">計算結果!D26</f>
        <v>58.8504247547975</v>
      </c>
      <c r="C31" s="1" t="s">
        <v>59</v>
      </c>
      <c r="D31" s="43" t="s">
        <v>304</v>
      </c>
      <c r="E31" s="43"/>
      <c r="F31" s="43"/>
      <c r="G31" s="43"/>
      <c r="H31" s="43"/>
    </row>
    <row r="32" customFormat="false" ht="27" hidden="false" customHeight="true" outlineLevel="0" collapsed="false">
      <c r="A32" s="41" t="s">
        <v>305</v>
      </c>
      <c r="B32" s="44" t="n">
        <f aca="false">計算結果!D34</f>
        <v>5.15598694615191</v>
      </c>
      <c r="C32" s="1" t="s">
        <v>59</v>
      </c>
      <c r="D32" s="45" t="s">
        <v>306</v>
      </c>
      <c r="E32" s="45"/>
      <c r="F32" s="45"/>
      <c r="G32" s="45"/>
      <c r="H32" s="45"/>
    </row>
    <row r="33" customFormat="false" ht="27" hidden="false" customHeight="true" outlineLevel="0" collapsed="false">
      <c r="A33" s="41" t="s">
        <v>307</v>
      </c>
      <c r="B33" s="42" t="n">
        <f aca="false">計算結果!D39</f>
        <v>2940</v>
      </c>
      <c r="C33" s="1" t="s">
        <v>129</v>
      </c>
      <c r="D33" s="45" t="s">
        <v>308</v>
      </c>
      <c r="E33" s="45"/>
      <c r="F33" s="45"/>
      <c r="G33" s="45"/>
      <c r="H33" s="45"/>
    </row>
    <row r="34" customFormat="false" ht="27" hidden="false" customHeight="true" outlineLevel="0" collapsed="false">
      <c r="A34" s="41" t="s">
        <v>309</v>
      </c>
      <c r="B34" s="42" t="n">
        <f aca="false">計算結果!D44</f>
        <v>2376.5</v>
      </c>
      <c r="C34" s="1" t="s">
        <v>310</v>
      </c>
      <c r="D34" s="43" t="s">
        <v>311</v>
      </c>
      <c r="E34" s="43"/>
      <c r="F34" s="43"/>
      <c r="G34" s="43"/>
      <c r="H34" s="43"/>
    </row>
    <row r="35" customFormat="false" ht="27" hidden="false" customHeight="true" outlineLevel="0" collapsed="false">
      <c r="A35" s="41" t="s">
        <v>312</v>
      </c>
      <c r="B35" s="42" t="n">
        <f aca="false">計算結果!D45</f>
        <v>735</v>
      </c>
      <c r="C35" s="1" t="s">
        <v>310</v>
      </c>
      <c r="D35" s="45" t="s">
        <v>313</v>
      </c>
      <c r="E35" s="45"/>
      <c r="F35" s="45"/>
      <c r="G35" s="45"/>
      <c r="H35" s="45"/>
    </row>
    <row r="36" customFormat="false" ht="27" hidden="false" customHeight="true" outlineLevel="0" collapsed="false">
      <c r="A36" s="41" t="s">
        <v>314</v>
      </c>
      <c r="B36" s="44" t="n">
        <f aca="false">計算結果!D46</f>
        <v>28.1909845788849</v>
      </c>
      <c r="C36" s="1" t="s">
        <v>59</v>
      </c>
      <c r="D36" s="45" t="s">
        <v>315</v>
      </c>
      <c r="E36" s="45"/>
      <c r="F36" s="45"/>
      <c r="G36" s="45"/>
      <c r="H36" s="45"/>
    </row>
    <row r="37" customFormat="false" ht="27" hidden="false" customHeight="true" outlineLevel="0" collapsed="false">
      <c r="A37" s="41" t="s">
        <v>316</v>
      </c>
      <c r="B37" s="44" t="n">
        <f aca="false">計算結果!D47</f>
        <v>8.71886120996441</v>
      </c>
      <c r="C37" s="1" t="s">
        <v>59</v>
      </c>
      <c r="D37" s="43" t="s">
        <v>317</v>
      </c>
      <c r="E37" s="43"/>
      <c r="F37" s="43"/>
      <c r="G37" s="43"/>
      <c r="H37" s="43"/>
    </row>
    <row r="39" customFormat="false" ht="30" hidden="false" customHeight="true" outlineLevel="0" collapsed="false">
      <c r="A39" s="40" t="s">
        <v>318</v>
      </c>
      <c r="B39" s="40"/>
      <c r="C39" s="40"/>
      <c r="D39" s="40"/>
      <c r="E39" s="40"/>
      <c r="F39" s="40"/>
      <c r="G39" s="40"/>
      <c r="H39" s="40"/>
    </row>
    <row r="41" customFormat="false" ht="30" hidden="false" customHeight="true" outlineLevel="0" collapsed="false">
      <c r="A41" s="46" t="s">
        <v>319</v>
      </c>
      <c r="B41" s="46"/>
      <c r="C41" s="46"/>
      <c r="D41" s="46"/>
      <c r="E41" s="46"/>
      <c r="F41" s="46"/>
      <c r="G41" s="46"/>
      <c r="H41" s="46"/>
    </row>
    <row r="42" customFormat="false" ht="30" hidden="false" customHeight="true" outlineLevel="0" collapsed="false">
      <c r="A42" s="46"/>
      <c r="B42" s="46"/>
      <c r="C42" s="46"/>
      <c r="D42" s="46"/>
      <c r="E42" s="46"/>
      <c r="F42" s="46"/>
      <c r="G42" s="46"/>
      <c r="H42" s="46"/>
    </row>
    <row r="44" customFormat="false" ht="28.5" hidden="false" customHeight="true" outlineLevel="0" collapsed="false">
      <c r="A44" s="13" t="str">
        <f aca="false">IF(入力!$B$61="入力正常","総合判定：判定保留。算術の確認にとどまり、実機の合否は未判定。","入力エラー：参考計算値は無効。入力シートの赤い項目を修正してください。")</f>
        <v>総合判定：判定保留。算術の確認にとどまり、実機の合否は未判定。</v>
      </c>
      <c r="B44" s="13"/>
      <c r="C44" s="13"/>
      <c r="D44" s="13"/>
      <c r="E44" s="13"/>
      <c r="F44" s="13"/>
      <c r="G44" s="13"/>
      <c r="H44" s="13"/>
    </row>
    <row r="45" customFormat="false" ht="28.5" hidden="false" customHeight="true" outlineLevel="0" collapsed="false">
      <c r="A45" s="13"/>
      <c r="B45" s="13"/>
      <c r="C45" s="13"/>
      <c r="D45" s="13"/>
      <c r="E45" s="13"/>
      <c r="F45" s="13"/>
      <c r="G45" s="13"/>
      <c r="H45" s="13"/>
    </row>
    <row r="48" customFormat="false" ht="28.5" hidden="false" customHeight="true" outlineLevel="0" collapsed="false">
      <c r="A48" s="47" t="s">
        <v>320</v>
      </c>
      <c r="B48" s="47"/>
      <c r="C48" s="47"/>
      <c r="D48" s="47"/>
      <c r="E48" s="47"/>
      <c r="F48" s="47"/>
      <c r="G48" s="47"/>
      <c r="H48" s="47"/>
    </row>
    <row r="49" customFormat="false" ht="28.5" hidden="false" customHeight="true" outlineLevel="0" collapsed="false">
      <c r="A49" s="47"/>
      <c r="B49" s="47"/>
      <c r="C49" s="47"/>
      <c r="D49" s="47"/>
      <c r="E49" s="47"/>
      <c r="F49" s="47"/>
      <c r="G49" s="47"/>
      <c r="H49" s="47"/>
    </row>
    <row r="51" customFormat="false" ht="30" hidden="false" customHeight="true" outlineLevel="0" collapsed="false">
      <c r="A51" s="46" t="s">
        <v>321</v>
      </c>
      <c r="B51" s="46"/>
      <c r="C51" s="46"/>
      <c r="D51" s="46"/>
      <c r="E51" s="46"/>
      <c r="F51" s="46"/>
      <c r="G51" s="46"/>
      <c r="H51" s="46"/>
    </row>
    <row r="52" customFormat="false" ht="30" hidden="false" customHeight="true" outlineLevel="0" collapsed="false">
      <c r="A52" s="46"/>
      <c r="B52" s="46"/>
      <c r="C52" s="46"/>
      <c r="D52" s="46"/>
      <c r="E52" s="46"/>
      <c r="F52" s="46"/>
      <c r="G52" s="46"/>
      <c r="H52" s="46"/>
    </row>
  </sheetData>
  <mergeCells count="35">
    <mergeCell ref="A1:H2"/>
    <mergeCell ref="A3:H3"/>
    <mergeCell ref="A5:H6"/>
    <mergeCell ref="A8:H8"/>
    <mergeCell ref="D10:H10"/>
    <mergeCell ref="D11:H11"/>
    <mergeCell ref="D12:H12"/>
    <mergeCell ref="D13:H13"/>
    <mergeCell ref="D14:H14"/>
    <mergeCell ref="D15:H15"/>
    <mergeCell ref="D16:H16"/>
    <mergeCell ref="D17:H17"/>
    <mergeCell ref="D18:H18"/>
    <mergeCell ref="D19:H19"/>
    <mergeCell ref="A21:H21"/>
    <mergeCell ref="D23:H23"/>
    <mergeCell ref="D24:H24"/>
    <mergeCell ref="D25:H25"/>
    <mergeCell ref="D26:H26"/>
    <mergeCell ref="D27:H27"/>
    <mergeCell ref="D28:H28"/>
    <mergeCell ref="D29:H29"/>
    <mergeCell ref="D30:H30"/>
    <mergeCell ref="D31:H31"/>
    <mergeCell ref="D32:H32"/>
    <mergeCell ref="D33:H33"/>
    <mergeCell ref="D34:H34"/>
    <mergeCell ref="D35:H35"/>
    <mergeCell ref="D36:H36"/>
    <mergeCell ref="D37:H37"/>
    <mergeCell ref="A39:H39"/>
    <mergeCell ref="A41:H42"/>
    <mergeCell ref="A44:H45"/>
    <mergeCell ref="A48:H49"/>
    <mergeCell ref="A51:H5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23"/>
    <col collapsed="false" customWidth="true" hidden="false" outlineLevel="0" max="5" min="2" style="1" width="19"/>
    <col collapsed="false" customWidth="true" hidden="false" outlineLevel="0" max="6" min="6" style="1" width="28"/>
    <col collapsed="false" customWidth="true" hidden="false" outlineLevel="0" max="8" min="7" style="1" width="25"/>
  </cols>
  <sheetData>
    <row r="1" customFormat="false" ht="28.5" hidden="false" customHeight="true" outlineLevel="0" collapsed="false">
      <c r="A1" s="12" t="s">
        <v>322</v>
      </c>
      <c r="B1" s="12"/>
      <c r="C1" s="12"/>
      <c r="D1" s="12"/>
      <c r="E1" s="12"/>
      <c r="F1" s="12"/>
      <c r="G1" s="12"/>
      <c r="H1" s="12"/>
    </row>
    <row r="2" customFormat="false" ht="28.5" hidden="false" customHeight="true" outlineLevel="0" collapsed="false">
      <c r="A2" s="12"/>
      <c r="B2" s="12"/>
      <c r="C2" s="12"/>
      <c r="D2" s="12"/>
      <c r="E2" s="12"/>
      <c r="F2" s="12"/>
      <c r="G2" s="12"/>
      <c r="H2" s="12"/>
    </row>
    <row r="3" customFormat="false" ht="33.75" hidden="false" customHeight="true" outlineLevel="0" collapsed="false">
      <c r="A3" s="3" t="s">
        <v>323</v>
      </c>
      <c r="B3" s="3"/>
      <c r="C3" s="3"/>
      <c r="D3" s="3"/>
      <c r="E3" s="3"/>
      <c r="F3" s="3"/>
      <c r="G3" s="3"/>
      <c r="H3" s="3"/>
    </row>
    <row r="5" customFormat="false" ht="28.5" hidden="false" customHeight="true" outlineLevel="0" collapsed="false">
      <c r="A5" s="48" t="s">
        <v>324</v>
      </c>
      <c r="B5" s="48" t="s">
        <v>325</v>
      </c>
      <c r="C5" s="5" t="s">
        <v>326</v>
      </c>
      <c r="D5" s="5" t="s">
        <v>327</v>
      </c>
      <c r="E5" s="5" t="s">
        <v>328</v>
      </c>
      <c r="F5" s="48" t="s">
        <v>329</v>
      </c>
    </row>
    <row r="6" customFormat="false" ht="28.5" hidden="false" customHeight="true" outlineLevel="0" collapsed="false">
      <c r="A6" s="49" t="s">
        <v>330</v>
      </c>
      <c r="B6" s="50" t="n">
        <v>564.4</v>
      </c>
      <c r="C6" s="50" t="n">
        <v>126000</v>
      </c>
      <c r="D6" s="50" t="n">
        <v>3550</v>
      </c>
      <c r="E6" s="50" t="n">
        <v>9.6</v>
      </c>
      <c r="F6" s="49" t="s">
        <v>331</v>
      </c>
    </row>
    <row r="7" customFormat="false" ht="28.5" hidden="false" customHeight="true" outlineLevel="0" collapsed="false">
      <c r="A7" s="49" t="s">
        <v>46</v>
      </c>
      <c r="B7" s="50" t="n">
        <v>752.7</v>
      </c>
      <c r="C7" s="50" t="n">
        <v>294000</v>
      </c>
      <c r="D7" s="50" t="n">
        <v>6260</v>
      </c>
      <c r="E7" s="50" t="n">
        <v>12.7</v>
      </c>
      <c r="F7" s="49" t="s">
        <v>331</v>
      </c>
    </row>
    <row r="10" customFormat="false" ht="36" hidden="false" customHeight="true" outlineLevel="0" collapsed="false">
      <c r="A10" s="51" t="s">
        <v>332</v>
      </c>
      <c r="B10" s="51"/>
      <c r="C10" s="51"/>
      <c r="D10" s="51"/>
      <c r="E10" s="51"/>
      <c r="F10" s="51"/>
      <c r="G10" s="51"/>
      <c r="H10" s="51"/>
    </row>
    <row r="11" customFormat="false" ht="36" hidden="false" customHeight="true" outlineLevel="0" collapsed="false">
      <c r="A11" s="51"/>
      <c r="B11" s="51"/>
      <c r="C11" s="51"/>
      <c r="D11" s="51"/>
      <c r="E11" s="51"/>
      <c r="F11" s="51"/>
      <c r="G11" s="51"/>
      <c r="H11" s="51"/>
    </row>
    <row r="14" customFormat="false" ht="30" hidden="false" customHeight="true" outlineLevel="0" collapsed="false">
      <c r="A14" s="7" t="s">
        <v>333</v>
      </c>
      <c r="B14" s="7"/>
      <c r="C14" s="7"/>
      <c r="D14" s="7"/>
      <c r="E14" s="7"/>
      <c r="F14" s="7"/>
      <c r="G14" s="7"/>
      <c r="H14" s="7"/>
    </row>
    <row r="16" customFormat="false" ht="27.75" hidden="false" customHeight="true" outlineLevel="0" collapsed="false">
      <c r="A16" s="52" t="s">
        <v>334</v>
      </c>
      <c r="B16" s="52"/>
      <c r="C16" s="52"/>
      <c r="D16" s="52"/>
      <c r="E16" s="52"/>
      <c r="F16" s="52"/>
      <c r="G16" s="52"/>
      <c r="H16" s="52"/>
    </row>
    <row r="17" customFormat="false" ht="27.75" hidden="false" customHeight="true" outlineLevel="0" collapsed="false">
      <c r="A17" s="53" t="s">
        <v>335</v>
      </c>
      <c r="B17" s="53"/>
      <c r="C17" s="53"/>
      <c r="D17" s="53"/>
      <c r="E17" s="53"/>
      <c r="F17" s="53"/>
      <c r="G17" s="53"/>
      <c r="H17" s="53"/>
    </row>
    <row r="18" customFormat="false" ht="27.75" hidden="false" customHeight="true" outlineLevel="0" collapsed="false">
      <c r="A18" s="52" t="s">
        <v>336</v>
      </c>
      <c r="B18" s="52"/>
      <c r="C18" s="52"/>
      <c r="D18" s="52"/>
      <c r="E18" s="52"/>
      <c r="F18" s="52"/>
      <c r="G18" s="52"/>
      <c r="H18" s="52"/>
    </row>
    <row r="19" customFormat="false" ht="27.75" hidden="false" customHeight="true" outlineLevel="0" collapsed="false">
      <c r="A19" s="53" t="s">
        <v>337</v>
      </c>
      <c r="B19" s="53"/>
      <c r="C19" s="53"/>
      <c r="D19" s="53"/>
      <c r="E19" s="53"/>
      <c r="F19" s="53"/>
      <c r="G19" s="53"/>
      <c r="H19" s="53"/>
    </row>
    <row r="21" customFormat="false" ht="42.75" hidden="false" customHeight="true" outlineLevel="0" collapsed="false">
      <c r="A21" s="54" t="s">
        <v>338</v>
      </c>
      <c r="B21" s="54"/>
      <c r="C21" s="54"/>
      <c r="D21" s="54"/>
      <c r="E21" s="54"/>
      <c r="F21" s="54"/>
      <c r="G21" s="54"/>
      <c r="H21" s="54"/>
    </row>
  </sheetData>
  <mergeCells count="9">
    <mergeCell ref="A1:H2"/>
    <mergeCell ref="A3:H3"/>
    <mergeCell ref="A10:H11"/>
    <mergeCell ref="A14:H14"/>
    <mergeCell ref="A16:H16"/>
    <mergeCell ref="A17:H17"/>
    <mergeCell ref="A18:H18"/>
    <mergeCell ref="A19:H19"/>
    <mergeCell ref="A21:H21"/>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5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8"/>
    <col collapsed="false" customWidth="true" hidden="false" outlineLevel="0" max="2" min="2" style="1" width="17"/>
    <col collapsed="false" customWidth="true" hidden="false" outlineLevel="0" max="3" min="3" style="1" width="18"/>
    <col collapsed="false" customWidth="true" hidden="false" outlineLevel="0" max="5" min="4" style="1" width="20"/>
    <col collapsed="false" customWidth="true" hidden="false" outlineLevel="0" max="6" min="6" style="1" width="15"/>
    <col collapsed="false" customWidth="true" hidden="false" outlineLevel="0" max="7" min="7" style="1" width="20"/>
    <col collapsed="false" customWidth="true" hidden="false" outlineLevel="0" max="8" min="8" style="1" width="24"/>
  </cols>
  <sheetData>
    <row r="1" customFormat="false" ht="28.5" hidden="false" customHeight="true" outlineLevel="0" collapsed="false">
      <c r="A1" s="12" t="s">
        <v>339</v>
      </c>
      <c r="B1" s="12"/>
      <c r="C1" s="12"/>
      <c r="D1" s="12"/>
      <c r="E1" s="12"/>
      <c r="F1" s="12"/>
      <c r="G1" s="12"/>
      <c r="H1" s="12"/>
    </row>
    <row r="2" customFormat="false" ht="28.5" hidden="false" customHeight="true" outlineLevel="0" collapsed="false">
      <c r="A2" s="12"/>
      <c r="B2" s="12"/>
      <c r="C2" s="12"/>
      <c r="D2" s="12"/>
      <c r="E2" s="12"/>
      <c r="F2" s="12"/>
      <c r="G2" s="12"/>
      <c r="H2" s="12"/>
    </row>
    <row r="3" customFormat="false" ht="33.75" hidden="false" customHeight="true" outlineLevel="0" collapsed="false">
      <c r="A3" s="3" t="s">
        <v>340</v>
      </c>
      <c r="B3" s="3"/>
      <c r="C3" s="3"/>
      <c r="D3" s="3"/>
      <c r="E3" s="3"/>
      <c r="F3" s="3"/>
      <c r="G3" s="3"/>
      <c r="H3" s="3"/>
    </row>
    <row r="5" customFormat="false" ht="30" hidden="false" customHeight="true" outlineLevel="0" collapsed="false">
      <c r="A5" s="7" t="s">
        <v>341</v>
      </c>
      <c r="B5" s="7"/>
      <c r="C5" s="7"/>
      <c r="D5" s="7"/>
      <c r="E5" s="7"/>
      <c r="F5" s="7"/>
      <c r="G5" s="7"/>
      <c r="H5" s="7"/>
    </row>
    <row r="7" customFormat="false" ht="28.5" hidden="false" customHeight="true" outlineLevel="0" collapsed="false">
      <c r="A7" s="48" t="s">
        <v>342</v>
      </c>
      <c r="B7" s="48" t="s">
        <v>343</v>
      </c>
      <c r="C7" s="48" t="s">
        <v>344</v>
      </c>
      <c r="D7" s="48" t="s">
        <v>345</v>
      </c>
      <c r="E7" s="48" t="s">
        <v>346</v>
      </c>
      <c r="F7" s="48" t="s">
        <v>347</v>
      </c>
    </row>
    <row r="8" customFormat="false" ht="27" hidden="false" customHeight="true" outlineLevel="0" collapsed="false">
      <c r="A8" s="41" t="s">
        <v>348</v>
      </c>
      <c r="B8" s="55" t="n">
        <v>500</v>
      </c>
      <c r="C8" s="55" t="n">
        <v>9.8</v>
      </c>
      <c r="D8" s="56" t="n">
        <f aca="false">B8*C8</f>
        <v>4900</v>
      </c>
      <c r="E8" s="55" t="n">
        <v>4900</v>
      </c>
      <c r="F8" s="41" t="str">
        <f aca="false">IF(ABS(D8-E8)&lt;0.02,"一致","不一致")</f>
        <v>一致</v>
      </c>
    </row>
    <row r="9" customFormat="false" ht="27" hidden="false" customHeight="true" outlineLevel="0" collapsed="false">
      <c r="A9" s="1" t="s">
        <v>349</v>
      </c>
      <c r="B9" s="55" t="n">
        <v>2450</v>
      </c>
      <c r="C9" s="55" t="n">
        <v>1000</v>
      </c>
      <c r="D9" s="56" t="n">
        <f aca="false">B9*C9/4</f>
        <v>612500</v>
      </c>
      <c r="E9" s="55" t="n">
        <v>612500</v>
      </c>
      <c r="F9" s="41" t="str">
        <f aca="false">IF(ABS(D9-E9)&lt;0.02,"一致","不一致")</f>
        <v>一致</v>
      </c>
    </row>
    <row r="10" customFormat="false" ht="27" hidden="false" customHeight="true" outlineLevel="0" collapsed="false">
      <c r="A10" s="41" t="s">
        <v>350</v>
      </c>
      <c r="B10" s="55" t="n">
        <v>612500</v>
      </c>
      <c r="C10" s="55" t="n">
        <v>6260</v>
      </c>
      <c r="D10" s="56" t="n">
        <f aca="false">B10/C10</f>
        <v>97.8434504792332</v>
      </c>
      <c r="E10" s="55" t="n">
        <v>97.8434504792332</v>
      </c>
      <c r="F10" s="41" t="str">
        <f aca="false">IF(ABS(D10-E10)&lt;0.02,"一致","不一致")</f>
        <v>一致</v>
      </c>
    </row>
    <row r="11" customFormat="false" ht="27" hidden="false" customHeight="true" outlineLevel="0" collapsed="false">
      <c r="A11" s="1" t="s">
        <v>351</v>
      </c>
      <c r="B11" s="55" t="n">
        <v>2450</v>
      </c>
      <c r="C11" s="55" t="n">
        <v>1000</v>
      </c>
      <c r="D11" s="56" t="n">
        <f aca="false">B11*C11^3/(48*205000*294000)</f>
        <v>0.846883468834688</v>
      </c>
      <c r="E11" s="55" t="n">
        <v>0.846883468834688</v>
      </c>
      <c r="F11" s="41" t="str">
        <f aca="false">IF(ABS(D11-E11)&lt;0.02,"一致","不一致")</f>
        <v>一致</v>
      </c>
    </row>
    <row r="12" customFormat="false" ht="27" hidden="false" customHeight="true" outlineLevel="0" collapsed="false">
      <c r="A12" s="41" t="s">
        <v>352</v>
      </c>
      <c r="B12" s="55" t="n">
        <v>2</v>
      </c>
      <c r="C12" s="55" t="n">
        <v>800</v>
      </c>
      <c r="D12" s="56" t="n">
        <f aca="false">B12*C12/12.7</f>
        <v>125.984251968504</v>
      </c>
      <c r="E12" s="55" t="n">
        <v>125.984251968504</v>
      </c>
      <c r="F12" s="41" t="str">
        <f aca="false">IF(ABS(D12-E12)&lt;0.02,"一致","不一致")</f>
        <v>一致</v>
      </c>
    </row>
    <row r="13" customFormat="false" ht="27" hidden="false" customHeight="true" outlineLevel="0" collapsed="false">
      <c r="A13" s="41" t="s">
        <v>353</v>
      </c>
      <c r="B13" s="55" t="n">
        <v>1225</v>
      </c>
      <c r="C13" s="55" t="n">
        <v>4</v>
      </c>
      <c r="D13" s="56" t="n">
        <f aca="false">B13/((C13/SQRT(2))*(50-2*C13)*2)</f>
        <v>5.15598694615191</v>
      </c>
      <c r="E13" s="55" t="n">
        <v>5.15598694615191</v>
      </c>
      <c r="F13" s="41" t="str">
        <f aca="false">IF(ABS(D13-E13)&lt;0.02,"一致","不一致")</f>
        <v>一致</v>
      </c>
    </row>
    <row r="14" customFormat="false" ht="27" hidden="false" customHeight="true" outlineLevel="0" collapsed="false">
      <c r="A14" s="41" t="s">
        <v>354</v>
      </c>
      <c r="B14" s="55" t="n">
        <v>4900</v>
      </c>
      <c r="C14" s="55" t="n">
        <v>0.6</v>
      </c>
      <c r="D14" s="56" t="n">
        <f aca="false">B14*C14</f>
        <v>2940</v>
      </c>
      <c r="E14" s="55" t="n">
        <v>2940</v>
      </c>
      <c r="F14" s="41" t="str">
        <f aca="false">IF(ABS(D14-E14)&lt;0.02,"一致","不一致")</f>
        <v>一致</v>
      </c>
    </row>
    <row r="15" customFormat="false" ht="27" hidden="false" customHeight="true" outlineLevel="0" collapsed="false">
      <c r="A15" s="41" t="s">
        <v>355</v>
      </c>
      <c r="B15" s="55" t="n">
        <v>2940</v>
      </c>
      <c r="C15" s="55" t="n">
        <v>1100</v>
      </c>
      <c r="D15" s="56" t="n">
        <f aca="false">(B15*C15-(4900-1470)*250)/(500*2)</f>
        <v>2376.5</v>
      </c>
      <c r="E15" s="55" t="n">
        <v>2376.5</v>
      </c>
      <c r="F15" s="41" t="str">
        <f aca="false">IF(ABS(D15-E15)&lt;0.02,"一致","不一致")</f>
        <v>一致</v>
      </c>
    </row>
    <row r="16" customFormat="false" ht="27" hidden="false" customHeight="true" outlineLevel="0" collapsed="false">
      <c r="A16" s="41" t="s">
        <v>356</v>
      </c>
      <c r="B16" s="55" t="n">
        <v>2940</v>
      </c>
      <c r="C16" s="55" t="n">
        <v>4</v>
      </c>
      <c r="D16" s="56" t="n">
        <f aca="false">B16/C16</f>
        <v>735</v>
      </c>
      <c r="E16" s="55" t="n">
        <v>735</v>
      </c>
      <c r="F16" s="41" t="str">
        <f aca="false">IF(ABS(D16-E16)&lt;0.02,"一致","不一致")</f>
        <v>一致</v>
      </c>
    </row>
    <row r="17" customFormat="false" ht="27" hidden="false" customHeight="true" outlineLevel="0" collapsed="false">
      <c r="A17" s="41" t="s">
        <v>357</v>
      </c>
      <c r="B17" s="55" t="n">
        <v>2376.5</v>
      </c>
      <c r="C17" s="55" t="n">
        <v>84.3</v>
      </c>
      <c r="D17" s="56" t="n">
        <f aca="false">B17/C17</f>
        <v>28.1909845788849</v>
      </c>
      <c r="E17" s="55" t="n">
        <v>28.190984578885</v>
      </c>
      <c r="F17" s="41" t="str">
        <f aca="false">IF(ABS(D17-E17)&lt;0.02,"一致","不一致")</f>
        <v>一致</v>
      </c>
    </row>
    <row r="18" customFormat="false" ht="27" hidden="false" customHeight="true" outlineLevel="0" collapsed="false">
      <c r="A18" s="41" t="s">
        <v>358</v>
      </c>
      <c r="B18" s="55" t="n">
        <v>125.9842519685</v>
      </c>
      <c r="C18" s="55" t="n">
        <v>235</v>
      </c>
      <c r="D18" s="56" t="n">
        <f aca="false">0.277*C18/(B18/(PI()*SQRT(205000/(0.6*C18))))^2</f>
        <v>58.8504247548012</v>
      </c>
      <c r="E18" s="55" t="n">
        <v>58.8504247547975</v>
      </c>
      <c r="F18" s="41" t="str">
        <f aca="false">IF(ABS(D18-E18)&lt;0.02,"一致","不一致")</f>
        <v>一致</v>
      </c>
    </row>
    <row r="19" customFormat="false" ht="30" hidden="false" customHeight="true" outlineLevel="0" collapsed="false">
      <c r="A19" s="7" t="s">
        <v>359</v>
      </c>
      <c r="B19" s="7"/>
      <c r="C19" s="7"/>
      <c r="D19" s="7"/>
      <c r="E19" s="7"/>
      <c r="F19" s="7"/>
      <c r="G19" s="7"/>
      <c r="H19" s="7"/>
    </row>
    <row r="21" customFormat="false" ht="24" hidden="false" customHeight="true" outlineLevel="0" collapsed="false">
      <c r="A21" s="57" t="s">
        <v>360</v>
      </c>
      <c r="B21" s="57"/>
      <c r="C21" s="57"/>
      <c r="D21" s="57"/>
      <c r="E21" s="57"/>
      <c r="F21" s="57"/>
      <c r="G21" s="57"/>
      <c r="H21" s="57"/>
    </row>
    <row r="22" customFormat="false" ht="21.75" hidden="false" customHeight="true" outlineLevel="0" collapsed="false">
      <c r="A22" s="58" t="s">
        <v>361</v>
      </c>
      <c r="B22" s="58"/>
      <c r="C22" s="58"/>
      <c r="D22" s="58"/>
      <c r="E22" s="58"/>
      <c r="F22" s="58"/>
      <c r="G22" s="58"/>
      <c r="H22" s="58"/>
    </row>
    <row r="24" customFormat="false" ht="24" hidden="false" customHeight="true" outlineLevel="0" collapsed="false">
      <c r="A24" s="57" t="s">
        <v>362</v>
      </c>
      <c r="B24" s="57"/>
      <c r="C24" s="57"/>
      <c r="D24" s="57"/>
      <c r="E24" s="57"/>
      <c r="F24" s="57"/>
      <c r="G24" s="57"/>
      <c r="H24" s="57"/>
    </row>
    <row r="25" customFormat="false" ht="21.75" hidden="false" customHeight="true" outlineLevel="0" collapsed="false">
      <c r="A25" s="58" t="s">
        <v>363</v>
      </c>
      <c r="B25" s="58"/>
      <c r="C25" s="58"/>
      <c r="D25" s="58"/>
      <c r="E25" s="58"/>
      <c r="F25" s="58"/>
      <c r="G25" s="58"/>
      <c r="H25" s="58"/>
    </row>
    <row r="27" customFormat="false" ht="24" hidden="false" customHeight="true" outlineLevel="0" collapsed="false">
      <c r="A27" s="57" t="s">
        <v>364</v>
      </c>
      <c r="B27" s="57"/>
      <c r="C27" s="57"/>
      <c r="D27" s="57"/>
      <c r="E27" s="57"/>
      <c r="F27" s="57"/>
      <c r="G27" s="57"/>
      <c r="H27" s="57"/>
    </row>
    <row r="28" customFormat="false" ht="21.75" hidden="false" customHeight="true" outlineLevel="0" collapsed="false">
      <c r="A28" s="58" t="s">
        <v>365</v>
      </c>
      <c r="B28" s="58"/>
      <c r="C28" s="58"/>
      <c r="D28" s="58"/>
      <c r="E28" s="58"/>
      <c r="F28" s="58"/>
      <c r="G28" s="58"/>
      <c r="H28" s="58"/>
    </row>
    <row r="30" customFormat="false" ht="24" hidden="false" customHeight="true" outlineLevel="0" collapsed="false">
      <c r="A30" s="57" t="s">
        <v>366</v>
      </c>
      <c r="B30" s="57"/>
      <c r="C30" s="57"/>
      <c r="D30" s="57"/>
      <c r="E30" s="57"/>
      <c r="F30" s="57"/>
      <c r="G30" s="57"/>
      <c r="H30" s="57"/>
    </row>
    <row r="31" customFormat="false" ht="21.75" hidden="false" customHeight="true" outlineLevel="0" collapsed="false">
      <c r="A31" s="58" t="s">
        <v>367</v>
      </c>
      <c r="B31" s="58"/>
      <c r="C31" s="58"/>
      <c r="D31" s="58"/>
      <c r="E31" s="58"/>
      <c r="F31" s="58"/>
      <c r="G31" s="58"/>
      <c r="H31" s="58"/>
    </row>
    <row r="34" customFormat="false" ht="30" hidden="false" customHeight="true" outlineLevel="0" collapsed="false">
      <c r="A34" s="7" t="s">
        <v>368</v>
      </c>
      <c r="B34" s="7"/>
      <c r="C34" s="7"/>
      <c r="D34" s="7"/>
      <c r="E34" s="7"/>
      <c r="F34" s="7"/>
      <c r="G34" s="7"/>
      <c r="H34" s="7"/>
    </row>
    <row r="36" customFormat="false" ht="24.75" hidden="false" customHeight="true" outlineLevel="0" collapsed="false">
      <c r="A36" s="59" t="s">
        <v>369</v>
      </c>
      <c r="B36" s="59"/>
      <c r="C36" s="59"/>
      <c r="D36" s="59"/>
      <c r="E36" s="59"/>
      <c r="F36" s="59"/>
      <c r="G36" s="59"/>
      <c r="H36" s="59"/>
    </row>
    <row r="37" customFormat="false" ht="24.75" hidden="false" customHeight="true" outlineLevel="0" collapsed="false">
      <c r="A37" s="59"/>
      <c r="B37" s="59"/>
      <c r="C37" s="59"/>
      <c r="D37" s="59"/>
      <c r="E37" s="59"/>
      <c r="F37" s="59"/>
      <c r="G37" s="59"/>
      <c r="H37" s="59"/>
    </row>
    <row r="38" customFormat="false" ht="24.75" hidden="false" customHeight="true" outlineLevel="0" collapsed="false">
      <c r="A38" s="52" t="s">
        <v>370</v>
      </c>
      <c r="B38" s="52"/>
      <c r="C38" s="52"/>
      <c r="D38" s="52"/>
      <c r="E38" s="52"/>
      <c r="F38" s="52"/>
      <c r="G38" s="52"/>
      <c r="H38" s="52"/>
    </row>
    <row r="39" customFormat="false" ht="24.75" hidden="false" customHeight="true" outlineLevel="0" collapsed="false">
      <c r="A39" s="52"/>
      <c r="B39" s="52"/>
      <c r="C39" s="52"/>
      <c r="D39" s="52"/>
      <c r="E39" s="52"/>
      <c r="F39" s="52"/>
      <c r="G39" s="52"/>
      <c r="H39" s="52"/>
    </row>
    <row r="40" customFormat="false" ht="24.75" hidden="false" customHeight="true" outlineLevel="0" collapsed="false">
      <c r="A40" s="59" t="s">
        <v>371</v>
      </c>
      <c r="B40" s="59"/>
      <c r="C40" s="59"/>
      <c r="D40" s="59"/>
      <c r="E40" s="59"/>
      <c r="F40" s="59"/>
      <c r="G40" s="59"/>
      <c r="H40" s="59"/>
    </row>
    <row r="41" customFormat="false" ht="24.75" hidden="false" customHeight="true" outlineLevel="0" collapsed="false">
      <c r="A41" s="59"/>
      <c r="B41" s="59"/>
      <c r="C41" s="59"/>
      <c r="D41" s="59"/>
      <c r="E41" s="59"/>
      <c r="F41" s="59"/>
      <c r="G41" s="59"/>
      <c r="H41" s="59"/>
    </row>
    <row r="42" customFormat="false" ht="24.75" hidden="false" customHeight="true" outlineLevel="0" collapsed="false">
      <c r="A42" s="52" t="s">
        <v>372</v>
      </c>
      <c r="B42" s="52"/>
      <c r="C42" s="52"/>
      <c r="D42" s="52"/>
      <c r="E42" s="52"/>
      <c r="F42" s="52"/>
      <c r="G42" s="52"/>
      <c r="H42" s="52"/>
    </row>
    <row r="43" customFormat="false" ht="24.75" hidden="false" customHeight="true" outlineLevel="0" collapsed="false">
      <c r="A43" s="52"/>
      <c r="B43" s="52"/>
      <c r="C43" s="52"/>
      <c r="D43" s="52"/>
      <c r="E43" s="52"/>
      <c r="F43" s="52"/>
      <c r="G43" s="52"/>
      <c r="H43" s="52"/>
    </row>
    <row r="44" customFormat="false" ht="24.75" hidden="false" customHeight="true" outlineLevel="0" collapsed="false">
      <c r="A44" s="59" t="s">
        <v>373</v>
      </c>
      <c r="B44" s="59"/>
      <c r="C44" s="59"/>
      <c r="D44" s="59"/>
      <c r="E44" s="59"/>
      <c r="F44" s="59"/>
      <c r="G44" s="59"/>
      <c r="H44" s="59"/>
    </row>
    <row r="45" customFormat="false" ht="24.75" hidden="false" customHeight="true" outlineLevel="0" collapsed="false">
      <c r="A45" s="59"/>
      <c r="B45" s="59"/>
      <c r="C45" s="59"/>
      <c r="D45" s="59"/>
      <c r="E45" s="59"/>
      <c r="F45" s="59"/>
      <c r="G45" s="59"/>
      <c r="H45" s="59"/>
    </row>
    <row r="46" customFormat="false" ht="24.75" hidden="false" customHeight="true" outlineLevel="0" collapsed="false">
      <c r="A46" s="52" t="s">
        <v>374</v>
      </c>
      <c r="B46" s="52"/>
      <c r="C46" s="52"/>
      <c r="D46" s="52"/>
      <c r="E46" s="52"/>
      <c r="F46" s="52"/>
      <c r="G46" s="52"/>
      <c r="H46" s="52"/>
    </row>
    <row r="47" customFormat="false" ht="24.75" hidden="false" customHeight="true" outlineLevel="0" collapsed="false">
      <c r="A47" s="52"/>
      <c r="B47" s="52"/>
      <c r="C47" s="52"/>
      <c r="D47" s="52"/>
      <c r="E47" s="52"/>
      <c r="F47" s="52"/>
      <c r="G47" s="52"/>
      <c r="H47" s="52"/>
    </row>
    <row r="48" customFormat="false" ht="24.75" hidden="false" customHeight="true" outlineLevel="0" collapsed="false">
      <c r="A48" s="59" t="s">
        <v>375</v>
      </c>
      <c r="B48" s="59"/>
      <c r="C48" s="59"/>
      <c r="D48" s="59"/>
      <c r="E48" s="59"/>
      <c r="F48" s="59"/>
      <c r="G48" s="59"/>
      <c r="H48" s="59"/>
    </row>
    <row r="49" customFormat="false" ht="24.75" hidden="false" customHeight="true" outlineLevel="0" collapsed="false">
      <c r="A49" s="59"/>
      <c r="B49" s="59"/>
      <c r="C49" s="59"/>
      <c r="D49" s="59"/>
      <c r="E49" s="59"/>
      <c r="F49" s="59"/>
      <c r="G49" s="59"/>
      <c r="H49" s="59"/>
    </row>
    <row r="52" customFormat="false" ht="27.75" hidden="false" customHeight="true" outlineLevel="0" collapsed="false">
      <c r="A52" s="13" t="s">
        <v>376</v>
      </c>
      <c r="B52" s="13"/>
      <c r="C52" s="13"/>
      <c r="D52" s="13"/>
      <c r="E52" s="13"/>
      <c r="F52" s="13"/>
      <c r="G52" s="13"/>
      <c r="H52" s="13"/>
    </row>
    <row r="53" customFormat="false" ht="27.75" hidden="false" customHeight="true" outlineLevel="0" collapsed="false">
      <c r="A53" s="13"/>
      <c r="B53" s="13"/>
      <c r="C53" s="13"/>
      <c r="D53" s="13"/>
      <c r="E53" s="13"/>
      <c r="F53" s="13"/>
      <c r="G53" s="13"/>
      <c r="H53" s="13"/>
    </row>
    <row r="55" customFormat="false" ht="24.75" hidden="false" customHeight="true" outlineLevel="0" collapsed="false">
      <c r="A55" s="60" t="s">
        <v>377</v>
      </c>
      <c r="B55" s="60"/>
      <c r="C55" s="60"/>
      <c r="D55" s="60"/>
      <c r="E55" s="60"/>
      <c r="F55" s="60"/>
      <c r="G55" s="60"/>
      <c r="H55" s="60"/>
    </row>
    <row r="56" customFormat="false" ht="24" hidden="false" customHeight="true" outlineLevel="0" collapsed="false">
      <c r="A56" s="61" t="s">
        <v>378</v>
      </c>
      <c r="B56" s="61"/>
      <c r="C56" s="61"/>
      <c r="D56" s="61"/>
      <c r="E56" s="61"/>
      <c r="F56" s="61"/>
      <c r="G56" s="61"/>
      <c r="H56" s="61"/>
    </row>
    <row r="58" customFormat="false" ht="24.75" hidden="false" customHeight="true" outlineLevel="0" collapsed="false">
      <c r="A58" s="60" t="s">
        <v>379</v>
      </c>
      <c r="B58" s="60"/>
      <c r="C58" s="60"/>
      <c r="D58" s="60"/>
      <c r="E58" s="60"/>
      <c r="F58" s="60"/>
      <c r="G58" s="60"/>
      <c r="H58" s="60"/>
    </row>
    <row r="59" customFormat="false" ht="24" hidden="false" customHeight="true" outlineLevel="0" collapsed="false">
      <c r="A59" s="61" t="s">
        <v>380</v>
      </c>
      <c r="B59" s="61"/>
      <c r="C59" s="61"/>
      <c r="D59" s="61"/>
      <c r="E59" s="61"/>
      <c r="F59" s="61"/>
      <c r="G59" s="61"/>
      <c r="H59" s="61"/>
    </row>
  </sheetData>
  <mergeCells count="25">
    <mergeCell ref="A1:H2"/>
    <mergeCell ref="A3:H3"/>
    <mergeCell ref="A5:H5"/>
    <mergeCell ref="A19:H19"/>
    <mergeCell ref="A21:H21"/>
    <mergeCell ref="A22:H22"/>
    <mergeCell ref="A24:H24"/>
    <mergeCell ref="A25:H25"/>
    <mergeCell ref="A27:H27"/>
    <mergeCell ref="A28:H28"/>
    <mergeCell ref="A30:H30"/>
    <mergeCell ref="A31:H31"/>
    <mergeCell ref="A34:H34"/>
    <mergeCell ref="A36:H37"/>
    <mergeCell ref="A38:H39"/>
    <mergeCell ref="A40:H41"/>
    <mergeCell ref="A42:H43"/>
    <mergeCell ref="A44:H45"/>
    <mergeCell ref="A46:H47"/>
    <mergeCell ref="A48:H49"/>
    <mergeCell ref="A52:H53"/>
    <mergeCell ref="A55:H55"/>
    <mergeCell ref="A56:H56"/>
    <mergeCell ref="A58:H58"/>
    <mergeCell ref="A59:H59"/>
  </mergeCells>
  <conditionalFormatting sqref="F8:F17">
    <cfRule type="expression" priority="2" aboveAverage="0" equalAverage="0" bottom="0" percent="0" rank="0" text="" dxfId="0">
      <formula>F8="不一致"</formula>
    </cfRule>
  </conditionalFormatting>
  <conditionalFormatting sqref="F18">
    <cfRule type="expression" priority="3" aboveAverage="0" equalAverage="0" bottom="0" percent="0" rank="0" text="" dxfId="2">
      <formula>F18="不一致"</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5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9"/>
    <col collapsed="false" customWidth="true" hidden="false" outlineLevel="0" max="2" min="2" style="1" width="13"/>
    <col collapsed="false" customWidth="true" hidden="false" outlineLevel="0" max="3" min="3" style="1" width="74"/>
    <col collapsed="false" customWidth="true" hidden="false" outlineLevel="0" max="7" min="4" style="1" width="17"/>
    <col collapsed="false" customWidth="true" hidden="false" outlineLevel="0" max="9" min="8" style="1" width="18"/>
    <col collapsed="false" customWidth="true" hidden="false" outlineLevel="0" max="10" min="10" style="1" width="26"/>
    <col collapsed="false" customWidth="true" hidden="false" outlineLevel="0" max="11" min="11" style="1" width="18"/>
    <col collapsed="false" customWidth="true" hidden="false" outlineLevel="0" max="12" min="12" style="1" width="13"/>
  </cols>
  <sheetData>
    <row r="1" customFormat="false" ht="27" hidden="false" customHeight="true" outlineLevel="0" collapsed="false">
      <c r="A1" s="62" t="s">
        <v>381</v>
      </c>
      <c r="B1" s="62"/>
      <c r="C1" s="62"/>
      <c r="D1" s="62"/>
      <c r="E1" s="62"/>
      <c r="F1" s="62"/>
      <c r="G1" s="62"/>
      <c r="H1" s="62"/>
      <c r="I1" s="62"/>
      <c r="J1" s="62"/>
      <c r="K1" s="62"/>
      <c r="L1" s="62"/>
    </row>
    <row r="2" customFormat="false" ht="27" hidden="false" customHeight="true" outlineLevel="0" collapsed="false">
      <c r="A2" s="62"/>
      <c r="B2" s="62"/>
      <c r="C2" s="62"/>
      <c r="D2" s="62"/>
      <c r="E2" s="62"/>
      <c r="F2" s="62"/>
      <c r="G2" s="62"/>
      <c r="H2" s="62"/>
      <c r="I2" s="62"/>
      <c r="J2" s="62"/>
      <c r="K2" s="62"/>
      <c r="L2" s="62"/>
    </row>
    <row r="3" customFormat="false" ht="27" hidden="false" customHeight="true" outlineLevel="0" collapsed="false">
      <c r="A3" s="13" t="s">
        <v>382</v>
      </c>
      <c r="B3" s="13"/>
      <c r="C3" s="13"/>
      <c r="D3" s="13"/>
      <c r="E3" s="13"/>
      <c r="F3" s="13"/>
      <c r="G3" s="13"/>
      <c r="H3" s="13"/>
      <c r="I3" s="13"/>
      <c r="J3" s="13"/>
      <c r="K3" s="13"/>
      <c r="L3" s="13"/>
    </row>
    <row r="4" customFormat="false" ht="27" hidden="false" customHeight="true" outlineLevel="0" collapsed="false">
      <c r="A4" s="13"/>
      <c r="B4" s="13"/>
      <c r="C4" s="13"/>
      <c r="D4" s="13"/>
      <c r="E4" s="13"/>
      <c r="F4" s="13"/>
      <c r="G4" s="13"/>
      <c r="H4" s="13"/>
      <c r="I4" s="13"/>
      <c r="J4" s="13"/>
      <c r="K4" s="13"/>
      <c r="L4" s="13"/>
    </row>
    <row r="6" customFormat="false" ht="28.5" hidden="false" customHeight="true" outlineLevel="0" collapsed="false">
      <c r="A6" s="63" t="s">
        <v>383</v>
      </c>
      <c r="B6" s="63" t="n">
        <v>88</v>
      </c>
      <c r="C6" s="63" t="s">
        <v>384</v>
      </c>
      <c r="D6" s="63" t="n">
        <v>46</v>
      </c>
      <c r="E6" s="63" t="s">
        <v>385</v>
      </c>
      <c r="F6" s="63" t="n">
        <v>134</v>
      </c>
      <c r="G6" s="63" t="s">
        <v>386</v>
      </c>
      <c r="H6" s="63" t="n">
        <v>134</v>
      </c>
      <c r="I6" s="63" t="s">
        <v>387</v>
      </c>
      <c r="J6" s="63" t="n">
        <v>0</v>
      </c>
      <c r="K6" s="63" t="s">
        <v>347</v>
      </c>
      <c r="L6" s="63" t="s">
        <v>388</v>
      </c>
    </row>
    <row r="8" customFormat="false" ht="34.5" hidden="false" customHeight="true" outlineLevel="0" collapsed="false">
      <c r="A8" s="64" t="s">
        <v>389</v>
      </c>
      <c r="B8" s="65" t="s">
        <v>390</v>
      </c>
      <c r="C8" s="65" t="s">
        <v>391</v>
      </c>
      <c r="D8" s="65" t="s">
        <v>392</v>
      </c>
      <c r="E8" s="65" t="s">
        <v>393</v>
      </c>
      <c r="F8" s="65" t="s">
        <v>394</v>
      </c>
      <c r="G8" s="65" t="s">
        <v>395</v>
      </c>
      <c r="H8" s="65" t="s">
        <v>396</v>
      </c>
      <c r="I8" s="65" t="s">
        <v>397</v>
      </c>
      <c r="J8" s="65" t="s">
        <v>398</v>
      </c>
      <c r="K8" s="65" t="s">
        <v>399</v>
      </c>
      <c r="L8" s="65" t="s">
        <v>347</v>
      </c>
    </row>
    <row r="9" customFormat="false" ht="30.75" hidden="false" customHeight="true" outlineLevel="0" collapsed="false">
      <c r="A9" s="66" t="n">
        <v>1</v>
      </c>
      <c r="B9" s="67" t="s">
        <v>400</v>
      </c>
      <c r="C9" s="68" t="s">
        <v>401</v>
      </c>
      <c r="D9" s="69" t="n">
        <v>97.8434504792332</v>
      </c>
      <c r="E9" s="69" t="n">
        <v>97.8434504792332</v>
      </c>
      <c r="F9" s="69" t="n">
        <v>0.846883468834688</v>
      </c>
      <c r="G9" s="69" t="n">
        <v>0.846883468834688</v>
      </c>
      <c r="H9" s="69" t="n">
        <v>2376.5</v>
      </c>
      <c r="I9" s="69" t="n">
        <v>2376.5</v>
      </c>
      <c r="J9" s="70" t="s">
        <v>402</v>
      </c>
      <c r="K9" s="68" t="s">
        <v>403</v>
      </c>
      <c r="L9" s="71" t="s">
        <v>404</v>
      </c>
    </row>
    <row r="10" customFormat="false" ht="30.75" hidden="false" customHeight="true" outlineLevel="0" collapsed="false">
      <c r="A10" s="72" t="n">
        <v>2</v>
      </c>
      <c r="B10" s="73" t="s">
        <v>400</v>
      </c>
      <c r="C10" s="68" t="s">
        <v>405</v>
      </c>
      <c r="D10" s="69" t="n">
        <v>172.535211267606</v>
      </c>
      <c r="E10" s="69" t="n">
        <v>172.535211267606</v>
      </c>
      <c r="F10" s="69" t="n">
        <v>1.97606142728094</v>
      </c>
      <c r="G10" s="69" t="n">
        <v>1.97606142728094</v>
      </c>
      <c r="H10" s="69" t="n">
        <v>2376.5</v>
      </c>
      <c r="I10" s="69" t="n">
        <v>2376.5</v>
      </c>
      <c r="J10" s="70" t="s">
        <v>402</v>
      </c>
      <c r="K10" s="68" t="s">
        <v>403</v>
      </c>
      <c r="L10" s="71" t="s">
        <v>404</v>
      </c>
    </row>
    <row r="11" customFormat="false" ht="30.75" hidden="false" customHeight="true" outlineLevel="0" collapsed="false">
      <c r="A11" s="66" t="n">
        <v>3</v>
      </c>
      <c r="B11" s="67" t="s">
        <v>400</v>
      </c>
      <c r="C11" s="68" t="s">
        <v>406</v>
      </c>
      <c r="D11" s="69" t="n">
        <v>97.8434504792332</v>
      </c>
      <c r="E11" s="69" t="n">
        <v>97.8434504792332</v>
      </c>
      <c r="F11" s="69" t="n">
        <v>0.846883468834688</v>
      </c>
      <c r="G11" s="69" t="n">
        <v>0.846883468834688</v>
      </c>
      <c r="H11" s="69" t="n">
        <v>2376.5</v>
      </c>
      <c r="I11" s="69" t="n">
        <v>2376.5</v>
      </c>
      <c r="J11" s="70" t="s">
        <v>402</v>
      </c>
      <c r="K11" s="68" t="s">
        <v>403</v>
      </c>
      <c r="L11" s="71" t="s">
        <v>404</v>
      </c>
    </row>
    <row r="12" customFormat="false" ht="30.75" hidden="false" customHeight="true" outlineLevel="0" collapsed="false">
      <c r="A12" s="72" t="n">
        <v>4</v>
      </c>
      <c r="B12" s="73" t="s">
        <v>400</v>
      </c>
      <c r="C12" s="68" t="s">
        <v>407</v>
      </c>
      <c r="D12" s="69" t="n">
        <v>172.535211267606</v>
      </c>
      <c r="E12" s="69" t="n">
        <v>172.535211267606</v>
      </c>
      <c r="F12" s="69" t="n">
        <v>1.97606142728094</v>
      </c>
      <c r="G12" s="69" t="n">
        <v>1.97606142728094</v>
      </c>
      <c r="H12" s="69" t="n">
        <v>2376.5</v>
      </c>
      <c r="I12" s="69" t="n">
        <v>2376.5</v>
      </c>
      <c r="J12" s="70" t="s">
        <v>402</v>
      </c>
      <c r="K12" s="68" t="s">
        <v>403</v>
      </c>
      <c r="L12" s="71" t="s">
        <v>404</v>
      </c>
    </row>
    <row r="13" customFormat="false" ht="30.75" hidden="false" customHeight="true" outlineLevel="0" collapsed="false">
      <c r="A13" s="66" t="n">
        <v>5</v>
      </c>
      <c r="B13" s="67" t="s">
        <v>400</v>
      </c>
      <c r="C13" s="70" t="s">
        <v>408</v>
      </c>
      <c r="D13" s="69" t="n">
        <v>195.686900958467</v>
      </c>
      <c r="E13" s="69" t="n">
        <v>195.686900958467</v>
      </c>
      <c r="F13" s="69" t="n">
        <v>1.69376693766938</v>
      </c>
      <c r="G13" s="69" t="n">
        <v>1.69376693766938</v>
      </c>
      <c r="H13" s="69" t="n">
        <v>4753</v>
      </c>
      <c r="I13" s="69" t="n">
        <v>4753</v>
      </c>
      <c r="J13" s="70" t="s">
        <v>402</v>
      </c>
      <c r="K13" s="68" t="s">
        <v>403</v>
      </c>
      <c r="L13" s="71" t="s">
        <v>404</v>
      </c>
    </row>
    <row r="14" customFormat="false" ht="30.75" hidden="false" customHeight="true" outlineLevel="0" collapsed="false">
      <c r="A14" s="72" t="n">
        <v>6</v>
      </c>
      <c r="B14" s="73" t="s">
        <v>400</v>
      </c>
      <c r="C14" s="70" t="s">
        <v>409</v>
      </c>
      <c r="D14" s="69" t="n">
        <v>48.9217252396166</v>
      </c>
      <c r="E14" s="69" t="n">
        <v>48.9217252396166</v>
      </c>
      <c r="F14" s="69" t="n">
        <v>0.423441734417344</v>
      </c>
      <c r="G14" s="69" t="n">
        <v>0.423441734417344</v>
      </c>
      <c r="H14" s="69" t="n">
        <v>1188.25</v>
      </c>
      <c r="I14" s="69" t="n">
        <v>1188.25</v>
      </c>
      <c r="J14" s="70" t="s">
        <v>402</v>
      </c>
      <c r="K14" s="68" t="s">
        <v>403</v>
      </c>
      <c r="L14" s="71" t="s">
        <v>404</v>
      </c>
    </row>
    <row r="15" customFormat="false" ht="30.75" hidden="false" customHeight="true" outlineLevel="0" collapsed="false">
      <c r="A15" s="66" t="n">
        <v>7</v>
      </c>
      <c r="B15" s="67" t="s">
        <v>400</v>
      </c>
      <c r="C15" s="68" t="s">
        <v>410</v>
      </c>
      <c r="D15" s="69" t="n">
        <v>0.195686900958466</v>
      </c>
      <c r="E15" s="69" t="n">
        <v>0.195686900958466</v>
      </c>
      <c r="F15" s="69" t="n">
        <v>0.00169376693766938</v>
      </c>
      <c r="G15" s="69" t="n">
        <v>0.00169376693766938</v>
      </c>
      <c r="H15" s="69" t="n">
        <v>4.753</v>
      </c>
      <c r="I15" s="69" t="n">
        <v>4.753</v>
      </c>
      <c r="J15" s="70" t="s">
        <v>402</v>
      </c>
      <c r="K15" s="68" t="s">
        <v>403</v>
      </c>
      <c r="L15" s="71" t="s">
        <v>404</v>
      </c>
    </row>
    <row r="16" customFormat="false" ht="30.75" hidden="false" customHeight="true" outlineLevel="0" collapsed="false">
      <c r="A16" s="72" t="n">
        <v>8</v>
      </c>
      <c r="B16" s="73" t="s">
        <v>400</v>
      </c>
      <c r="C16" s="68" t="s">
        <v>411</v>
      </c>
      <c r="D16" s="69" t="n">
        <v>97.9098442492013</v>
      </c>
      <c r="E16" s="69" t="n">
        <v>97.9098442492013</v>
      </c>
      <c r="F16" s="69" t="n">
        <v>0.847458139759969</v>
      </c>
      <c r="G16" s="69" t="n">
        <v>0.847458139759969</v>
      </c>
      <c r="H16" s="69" t="n">
        <v>2378.112625</v>
      </c>
      <c r="I16" s="69" t="n">
        <v>2378.112625</v>
      </c>
      <c r="J16" s="70" t="s">
        <v>402</v>
      </c>
      <c r="K16" s="68" t="s">
        <v>403</v>
      </c>
      <c r="L16" s="71" t="s">
        <v>404</v>
      </c>
    </row>
    <row r="17" customFormat="false" ht="30.75" hidden="false" customHeight="true" outlineLevel="0" collapsed="false">
      <c r="A17" s="66" t="n">
        <v>9</v>
      </c>
      <c r="B17" s="67" t="s">
        <v>400</v>
      </c>
      <c r="C17" s="68" t="s">
        <v>412</v>
      </c>
      <c r="D17" s="69" t="n">
        <v>39.1373801916933</v>
      </c>
      <c r="E17" s="69" t="n">
        <v>39.1373801916933</v>
      </c>
      <c r="F17" s="69" t="n">
        <v>0.338753387533875</v>
      </c>
      <c r="G17" s="69" t="n">
        <v>0.338753387533875</v>
      </c>
      <c r="H17" s="69" t="n">
        <v>2376.5</v>
      </c>
      <c r="I17" s="69" t="n">
        <v>2376.5</v>
      </c>
      <c r="J17" s="70" t="s">
        <v>402</v>
      </c>
      <c r="K17" s="68" t="s">
        <v>403</v>
      </c>
      <c r="L17" s="71" t="s">
        <v>404</v>
      </c>
    </row>
    <row r="18" customFormat="false" ht="30.75" hidden="false" customHeight="true" outlineLevel="0" collapsed="false">
      <c r="A18" s="72" t="n">
        <v>10</v>
      </c>
      <c r="B18" s="73" t="s">
        <v>400</v>
      </c>
      <c r="C18" s="68" t="s">
        <v>413</v>
      </c>
      <c r="D18" s="69" t="n">
        <v>195.686900958467</v>
      </c>
      <c r="E18" s="69" t="n">
        <v>195.686900958467</v>
      </c>
      <c r="F18" s="69" t="n">
        <v>1.69376693766938</v>
      </c>
      <c r="G18" s="69" t="n">
        <v>1.69376693766938</v>
      </c>
      <c r="H18" s="69" t="n">
        <v>2376.5</v>
      </c>
      <c r="I18" s="69" t="n">
        <v>2376.5</v>
      </c>
      <c r="J18" s="70" t="s">
        <v>402</v>
      </c>
      <c r="K18" s="68" t="s">
        <v>403</v>
      </c>
      <c r="L18" s="71" t="s">
        <v>404</v>
      </c>
    </row>
    <row r="19" customFormat="false" ht="30.75" hidden="false" customHeight="true" outlineLevel="0" collapsed="false">
      <c r="A19" s="66" t="n">
        <v>11</v>
      </c>
      <c r="B19" s="67" t="s">
        <v>400</v>
      </c>
      <c r="C19" s="68" t="s">
        <v>414</v>
      </c>
      <c r="D19" s="69" t="n">
        <v>97.8434504792332</v>
      </c>
      <c r="E19" s="69" t="n">
        <v>97.8434504792332</v>
      </c>
      <c r="F19" s="69" t="n">
        <v>0.846883468834688</v>
      </c>
      <c r="G19" s="69" t="n">
        <v>0.846883468834688</v>
      </c>
      <c r="H19" s="69" t="n">
        <v>2376.5</v>
      </c>
      <c r="I19" s="69" t="n">
        <v>2376.5</v>
      </c>
      <c r="J19" s="70" t="s">
        <v>402</v>
      </c>
      <c r="K19" s="68" t="s">
        <v>403</v>
      </c>
      <c r="L19" s="71" t="s">
        <v>404</v>
      </c>
    </row>
    <row r="20" customFormat="false" ht="30.75" hidden="false" customHeight="true" outlineLevel="0" collapsed="false">
      <c r="A20" s="72" t="n">
        <v>12</v>
      </c>
      <c r="B20" s="73" t="s">
        <v>400</v>
      </c>
      <c r="C20" s="68" t="s">
        <v>415</v>
      </c>
      <c r="D20" s="69" t="n">
        <v>97.8434504792332</v>
      </c>
      <c r="E20" s="69" t="n">
        <v>97.8434504792332</v>
      </c>
      <c r="F20" s="69" t="n">
        <v>0.846883468834688</v>
      </c>
      <c r="G20" s="69" t="n">
        <v>0.846883468834688</v>
      </c>
      <c r="H20" s="69" t="n">
        <v>2376.5</v>
      </c>
      <c r="I20" s="69" t="n">
        <v>2376.5</v>
      </c>
      <c r="J20" s="70" t="s">
        <v>402</v>
      </c>
      <c r="K20" s="68" t="s">
        <v>403</v>
      </c>
      <c r="L20" s="71" t="s">
        <v>404</v>
      </c>
    </row>
    <row r="21" customFormat="false" ht="30.75" hidden="false" customHeight="true" outlineLevel="0" collapsed="false">
      <c r="A21" s="66" t="n">
        <v>13</v>
      </c>
      <c r="B21" s="67" t="s">
        <v>400</v>
      </c>
      <c r="C21" s="68" t="s">
        <v>416</v>
      </c>
      <c r="D21" s="69" t="n">
        <v>39.1373801916933</v>
      </c>
      <c r="E21" s="69" t="n">
        <v>39.1373801916933</v>
      </c>
      <c r="F21" s="69" t="n">
        <v>0.0542005420054201</v>
      </c>
      <c r="G21" s="69" t="n">
        <v>0.0542005420054201</v>
      </c>
      <c r="H21" s="69" t="n">
        <v>2376.5</v>
      </c>
      <c r="I21" s="69" t="n">
        <v>2376.5</v>
      </c>
      <c r="J21" s="70" t="s">
        <v>402</v>
      </c>
      <c r="K21" s="68" t="s">
        <v>403</v>
      </c>
      <c r="L21" s="71" t="s">
        <v>404</v>
      </c>
    </row>
    <row r="22" customFormat="false" ht="30.75" hidden="false" customHeight="true" outlineLevel="0" collapsed="false">
      <c r="A22" s="72" t="n">
        <v>14</v>
      </c>
      <c r="B22" s="73" t="s">
        <v>400</v>
      </c>
      <c r="C22" s="68" t="s">
        <v>417</v>
      </c>
      <c r="D22" s="69" t="n">
        <v>146.76517571885</v>
      </c>
      <c r="E22" s="69" t="n">
        <v>146.76517571885</v>
      </c>
      <c r="F22" s="69" t="n">
        <v>2.85823170731707</v>
      </c>
      <c r="G22" s="69" t="n">
        <v>2.85823170731707</v>
      </c>
      <c r="H22" s="69" t="n">
        <v>2376.5</v>
      </c>
      <c r="I22" s="69" t="n">
        <v>2376.5</v>
      </c>
      <c r="J22" s="70" t="s">
        <v>402</v>
      </c>
      <c r="K22" s="68" t="s">
        <v>403</v>
      </c>
      <c r="L22" s="71" t="s">
        <v>404</v>
      </c>
    </row>
    <row r="23" customFormat="false" ht="30.75" hidden="false" customHeight="true" outlineLevel="0" collapsed="false">
      <c r="A23" s="66" t="n">
        <v>15</v>
      </c>
      <c r="B23" s="67" t="s">
        <v>400</v>
      </c>
      <c r="C23" s="68" t="s">
        <v>418</v>
      </c>
      <c r="D23" s="69" t="n">
        <v>97.8434504792332</v>
      </c>
      <c r="E23" s="69" t="n">
        <v>97.8434504792332</v>
      </c>
      <c r="F23" s="69" t="n">
        <v>0.826719576719577</v>
      </c>
      <c r="G23" s="69" t="n">
        <v>0.826719576719577</v>
      </c>
      <c r="H23" s="69" t="n">
        <v>2376.5</v>
      </c>
      <c r="I23" s="69" t="n">
        <v>2376.5</v>
      </c>
      <c r="J23" s="70" t="s">
        <v>402</v>
      </c>
      <c r="K23" s="68" t="s">
        <v>403</v>
      </c>
      <c r="L23" s="71" t="s">
        <v>404</v>
      </c>
    </row>
    <row r="24" customFormat="false" ht="30.75" hidden="false" customHeight="true" outlineLevel="0" collapsed="false">
      <c r="A24" s="72" t="n">
        <v>16</v>
      </c>
      <c r="B24" s="73" t="s">
        <v>400</v>
      </c>
      <c r="C24" s="68" t="s">
        <v>419</v>
      </c>
      <c r="D24" s="69" t="n">
        <v>97.8434504792332</v>
      </c>
      <c r="E24" s="69" t="n">
        <v>97.8434504792332</v>
      </c>
      <c r="F24" s="69" t="n">
        <v>0.846883468834688</v>
      </c>
      <c r="G24" s="69" t="n">
        <v>0.846883468834688</v>
      </c>
      <c r="H24" s="69" t="n">
        <v>2376.5</v>
      </c>
      <c r="I24" s="69" t="n">
        <v>2376.5</v>
      </c>
      <c r="J24" s="70" t="s">
        <v>402</v>
      </c>
      <c r="K24" s="68" t="s">
        <v>403</v>
      </c>
      <c r="L24" s="71" t="s">
        <v>404</v>
      </c>
    </row>
    <row r="25" customFormat="false" ht="30.75" hidden="false" customHeight="true" outlineLevel="0" collapsed="false">
      <c r="A25" s="66" t="n">
        <v>17</v>
      </c>
      <c r="B25" s="67" t="s">
        <v>400</v>
      </c>
      <c r="C25" s="68" t="s">
        <v>420</v>
      </c>
      <c r="D25" s="69" t="n">
        <v>97.8434504792332</v>
      </c>
      <c r="E25" s="69" t="n">
        <v>97.8434504792332</v>
      </c>
      <c r="F25" s="69" t="n">
        <v>0.846883468834688</v>
      </c>
      <c r="G25" s="69" t="n">
        <v>0.846883468834688</v>
      </c>
      <c r="H25" s="69" t="n">
        <v>2376.5</v>
      </c>
      <c r="I25" s="69" t="n">
        <v>2376.5</v>
      </c>
      <c r="J25" s="70" t="s">
        <v>402</v>
      </c>
      <c r="K25" s="68" t="s">
        <v>403</v>
      </c>
      <c r="L25" s="71" t="s">
        <v>404</v>
      </c>
    </row>
    <row r="26" customFormat="false" ht="30.75" hidden="false" customHeight="true" outlineLevel="0" collapsed="false">
      <c r="A26" s="72" t="n">
        <v>18</v>
      </c>
      <c r="B26" s="73" t="s">
        <v>400</v>
      </c>
      <c r="C26" s="68" t="s">
        <v>421</v>
      </c>
      <c r="D26" s="69" t="n">
        <v>97.8434504792332</v>
      </c>
      <c r="E26" s="69" t="n">
        <v>97.8434504792332</v>
      </c>
      <c r="F26" s="69" t="n">
        <v>0.846883468834688</v>
      </c>
      <c r="G26" s="69" t="n">
        <v>0.846883468834688</v>
      </c>
      <c r="H26" s="69" t="n">
        <v>2376.5</v>
      </c>
      <c r="I26" s="69" t="n">
        <v>2376.5</v>
      </c>
      <c r="J26" s="70" t="s">
        <v>402</v>
      </c>
      <c r="K26" s="68" t="s">
        <v>403</v>
      </c>
      <c r="L26" s="71" t="s">
        <v>404</v>
      </c>
    </row>
    <row r="27" customFormat="false" ht="30.75" hidden="false" customHeight="true" outlineLevel="0" collapsed="false">
      <c r="A27" s="66" t="n">
        <v>19</v>
      </c>
      <c r="B27" s="67" t="s">
        <v>400</v>
      </c>
      <c r="C27" s="68" t="s">
        <v>422</v>
      </c>
      <c r="D27" s="69" t="n">
        <v>97.8434504792332</v>
      </c>
      <c r="E27" s="69" t="n">
        <v>97.8434504792332</v>
      </c>
      <c r="F27" s="69" t="n">
        <v>0.846883468834688</v>
      </c>
      <c r="G27" s="69" t="n">
        <v>0.846883468834688</v>
      </c>
      <c r="H27" s="69" t="n">
        <v>2376.5</v>
      </c>
      <c r="I27" s="69" t="n">
        <v>2376.5</v>
      </c>
      <c r="J27" s="70" t="s">
        <v>402</v>
      </c>
      <c r="K27" s="68" t="s">
        <v>403</v>
      </c>
      <c r="L27" s="71" t="s">
        <v>404</v>
      </c>
    </row>
    <row r="28" customFormat="false" ht="30.75" hidden="false" customHeight="true" outlineLevel="0" collapsed="false">
      <c r="A28" s="72" t="n">
        <v>20</v>
      </c>
      <c r="B28" s="73" t="s">
        <v>400</v>
      </c>
      <c r="C28" s="68" t="s">
        <v>423</v>
      </c>
      <c r="D28" s="69" t="n">
        <v>97.8434504792332</v>
      </c>
      <c r="E28" s="69" t="n">
        <v>97.8434504792332</v>
      </c>
      <c r="F28" s="69" t="n">
        <v>0.846883468834688</v>
      </c>
      <c r="G28" s="69" t="n">
        <v>0.846883468834688</v>
      </c>
      <c r="H28" s="69" t="n">
        <v>2376.5</v>
      </c>
      <c r="I28" s="69" t="n">
        <v>2376.5</v>
      </c>
      <c r="J28" s="70" t="s">
        <v>402</v>
      </c>
      <c r="K28" s="68" t="s">
        <v>403</v>
      </c>
      <c r="L28" s="71" t="s">
        <v>404</v>
      </c>
    </row>
    <row r="29" customFormat="false" ht="30.75" hidden="false" customHeight="true" outlineLevel="0" collapsed="false">
      <c r="A29" s="66" t="n">
        <v>21</v>
      </c>
      <c r="B29" s="67" t="s">
        <v>400</v>
      </c>
      <c r="C29" s="68" t="s">
        <v>424</v>
      </c>
      <c r="D29" s="69" t="n">
        <v>97.8434504792332</v>
      </c>
      <c r="E29" s="69" t="n">
        <v>97.8434504792332</v>
      </c>
      <c r="F29" s="69" t="n">
        <v>0.846883468834688</v>
      </c>
      <c r="G29" s="69" t="n">
        <v>0.846883468834688</v>
      </c>
      <c r="H29" s="69" t="n">
        <v>2376.5</v>
      </c>
      <c r="I29" s="69" t="n">
        <v>2376.5</v>
      </c>
      <c r="J29" s="70" t="s">
        <v>402</v>
      </c>
      <c r="K29" s="68" t="s">
        <v>403</v>
      </c>
      <c r="L29" s="71" t="s">
        <v>404</v>
      </c>
    </row>
    <row r="30" customFormat="false" ht="30.75" hidden="false" customHeight="true" outlineLevel="0" collapsed="false">
      <c r="A30" s="72" t="n">
        <v>22</v>
      </c>
      <c r="B30" s="73" t="s">
        <v>400</v>
      </c>
      <c r="C30" s="68" t="s">
        <v>425</v>
      </c>
      <c r="D30" s="69" t="n">
        <v>97.8434504792332</v>
      </c>
      <c r="E30" s="69" t="n">
        <v>97.8434504792332</v>
      </c>
      <c r="F30" s="69" t="n">
        <v>0.846883468834688</v>
      </c>
      <c r="G30" s="69" t="n">
        <v>0.846883468834688</v>
      </c>
      <c r="H30" s="69" t="n">
        <v>2376.5</v>
      </c>
      <c r="I30" s="69" t="n">
        <v>2376.5</v>
      </c>
      <c r="J30" s="70" t="s">
        <v>402</v>
      </c>
      <c r="K30" s="68" t="s">
        <v>403</v>
      </c>
      <c r="L30" s="71" t="s">
        <v>404</v>
      </c>
    </row>
    <row r="31" customFormat="false" ht="30.75" hidden="false" customHeight="true" outlineLevel="0" collapsed="false">
      <c r="A31" s="66" t="n">
        <v>23</v>
      </c>
      <c r="B31" s="67" t="s">
        <v>400</v>
      </c>
      <c r="C31" s="68" t="s">
        <v>426</v>
      </c>
      <c r="D31" s="69" t="n">
        <v>97.8434504792332</v>
      </c>
      <c r="E31" s="69" t="n">
        <v>97.8434504792332</v>
      </c>
      <c r="F31" s="69" t="n">
        <v>0.846883468834688</v>
      </c>
      <c r="G31" s="69" t="n">
        <v>0.846883468834688</v>
      </c>
      <c r="H31" s="69" t="n">
        <v>2376.5</v>
      </c>
      <c r="I31" s="69" t="n">
        <v>2376.5</v>
      </c>
      <c r="J31" s="70" t="s">
        <v>402</v>
      </c>
      <c r="K31" s="68" t="s">
        <v>403</v>
      </c>
      <c r="L31" s="71" t="s">
        <v>404</v>
      </c>
    </row>
    <row r="32" customFormat="false" ht="30.75" hidden="false" customHeight="true" outlineLevel="0" collapsed="false">
      <c r="A32" s="72" t="n">
        <v>24</v>
      </c>
      <c r="B32" s="73" t="s">
        <v>400</v>
      </c>
      <c r="C32" s="68" t="s">
        <v>427</v>
      </c>
      <c r="D32" s="69" t="n">
        <v>97.8434504792332</v>
      </c>
      <c r="E32" s="69" t="n">
        <v>97.8434504792332</v>
      </c>
      <c r="F32" s="69" t="n">
        <v>0.846883468834688</v>
      </c>
      <c r="G32" s="69" t="n">
        <v>0.846883468834688</v>
      </c>
      <c r="H32" s="69" t="n">
        <v>2376.5</v>
      </c>
      <c r="I32" s="69" t="n">
        <v>2376.5</v>
      </c>
      <c r="J32" s="70" t="s">
        <v>402</v>
      </c>
      <c r="K32" s="68" t="s">
        <v>403</v>
      </c>
      <c r="L32" s="71" t="s">
        <v>404</v>
      </c>
    </row>
    <row r="33" customFormat="false" ht="30.75" hidden="false" customHeight="true" outlineLevel="0" collapsed="false">
      <c r="A33" s="66" t="n">
        <v>25</v>
      </c>
      <c r="B33" s="67" t="s">
        <v>400</v>
      </c>
      <c r="C33" s="68" t="s">
        <v>428</v>
      </c>
      <c r="D33" s="69" t="n">
        <v>97.8434504792332</v>
      </c>
      <c r="E33" s="69" t="n">
        <v>97.8434504792332</v>
      </c>
      <c r="F33" s="69" t="n">
        <v>0.846883468834688</v>
      </c>
      <c r="G33" s="69" t="n">
        <v>0.846883468834688</v>
      </c>
      <c r="H33" s="69" t="n">
        <v>0</v>
      </c>
      <c r="I33" s="69" t="n">
        <v>0</v>
      </c>
      <c r="J33" s="70" t="s">
        <v>402</v>
      </c>
      <c r="K33" s="68" t="s">
        <v>403</v>
      </c>
      <c r="L33" s="71" t="s">
        <v>404</v>
      </c>
    </row>
    <row r="34" customFormat="false" ht="30.75" hidden="false" customHeight="true" outlineLevel="0" collapsed="false">
      <c r="A34" s="72" t="n">
        <v>26</v>
      </c>
      <c r="B34" s="73" t="s">
        <v>400</v>
      </c>
      <c r="C34" s="68" t="s">
        <v>429</v>
      </c>
      <c r="D34" s="69" t="n">
        <v>97.8434504792332</v>
      </c>
      <c r="E34" s="69" t="n">
        <v>97.8434504792332</v>
      </c>
      <c r="F34" s="69" t="n">
        <v>0.846883468834688</v>
      </c>
      <c r="G34" s="69" t="n">
        <v>0.846883468834688</v>
      </c>
      <c r="H34" s="69" t="n">
        <v>220.5</v>
      </c>
      <c r="I34" s="69" t="n">
        <v>220.5</v>
      </c>
      <c r="J34" s="70" t="s">
        <v>402</v>
      </c>
      <c r="K34" s="68" t="s">
        <v>403</v>
      </c>
      <c r="L34" s="71" t="s">
        <v>404</v>
      </c>
    </row>
    <row r="35" customFormat="false" ht="30.75" hidden="false" customHeight="true" outlineLevel="0" collapsed="false">
      <c r="A35" s="66" t="n">
        <v>27</v>
      </c>
      <c r="B35" s="67" t="s">
        <v>400</v>
      </c>
      <c r="C35" s="68" t="s">
        <v>430</v>
      </c>
      <c r="D35" s="69" t="n">
        <v>97.8434504792332</v>
      </c>
      <c r="E35" s="69" t="n">
        <v>97.8434504792332</v>
      </c>
      <c r="F35" s="69" t="n">
        <v>0.846883468834688</v>
      </c>
      <c r="G35" s="69" t="n">
        <v>0.846883468834688</v>
      </c>
      <c r="H35" s="69" t="n">
        <v>2009</v>
      </c>
      <c r="I35" s="69" t="n">
        <v>2009</v>
      </c>
      <c r="J35" s="70" t="s">
        <v>402</v>
      </c>
      <c r="K35" s="68" t="s">
        <v>403</v>
      </c>
      <c r="L35" s="71" t="s">
        <v>404</v>
      </c>
    </row>
    <row r="36" customFormat="false" ht="30.75" hidden="false" customHeight="true" outlineLevel="0" collapsed="false">
      <c r="A36" s="72" t="n">
        <v>28</v>
      </c>
      <c r="B36" s="73" t="s">
        <v>400</v>
      </c>
      <c r="C36" s="68" t="s">
        <v>431</v>
      </c>
      <c r="D36" s="69" t="n">
        <v>97.8434504792332</v>
      </c>
      <c r="E36" s="69" t="n">
        <v>97.8434504792332</v>
      </c>
      <c r="F36" s="69" t="n">
        <v>0.846883468834688</v>
      </c>
      <c r="G36" s="69" t="n">
        <v>0.846883468834688</v>
      </c>
      <c r="H36" s="69" t="n">
        <v>3111.5</v>
      </c>
      <c r="I36" s="69" t="n">
        <v>3111.5</v>
      </c>
      <c r="J36" s="70" t="s">
        <v>402</v>
      </c>
      <c r="K36" s="68" t="s">
        <v>403</v>
      </c>
      <c r="L36" s="71" t="s">
        <v>404</v>
      </c>
    </row>
    <row r="37" customFormat="false" ht="30.75" hidden="false" customHeight="true" outlineLevel="0" collapsed="false">
      <c r="A37" s="66" t="n">
        <v>29</v>
      </c>
      <c r="B37" s="67" t="s">
        <v>400</v>
      </c>
      <c r="C37" s="68" t="s">
        <v>432</v>
      </c>
      <c r="D37" s="69" t="n">
        <v>97.8434504792332</v>
      </c>
      <c r="E37" s="69" t="n">
        <v>97.8434504792332</v>
      </c>
      <c r="F37" s="69" t="n">
        <v>0.846883468834688</v>
      </c>
      <c r="G37" s="69" t="n">
        <v>0.846883468834688</v>
      </c>
      <c r="H37" s="69" t="n">
        <v>3258.5</v>
      </c>
      <c r="I37" s="69" t="n">
        <v>3258.5</v>
      </c>
      <c r="J37" s="70" t="s">
        <v>402</v>
      </c>
      <c r="K37" s="68" t="s">
        <v>403</v>
      </c>
      <c r="L37" s="71" t="s">
        <v>404</v>
      </c>
    </row>
    <row r="38" customFormat="false" ht="30.75" hidden="false" customHeight="true" outlineLevel="0" collapsed="false">
      <c r="A38" s="72" t="n">
        <v>30</v>
      </c>
      <c r="B38" s="73" t="s">
        <v>400</v>
      </c>
      <c r="C38" s="68" t="s">
        <v>433</v>
      </c>
      <c r="D38" s="69" t="n">
        <v>97.8434504792332</v>
      </c>
      <c r="E38" s="69" t="n">
        <v>97.8434504792332</v>
      </c>
      <c r="F38" s="69" t="n">
        <v>0.846883468834688</v>
      </c>
      <c r="G38" s="69" t="n">
        <v>0.846883468834688</v>
      </c>
      <c r="H38" s="69" t="n">
        <v>1452.5</v>
      </c>
      <c r="I38" s="69" t="n">
        <v>1452.5</v>
      </c>
      <c r="J38" s="70" t="s">
        <v>402</v>
      </c>
      <c r="K38" s="68" t="s">
        <v>403</v>
      </c>
      <c r="L38" s="71" t="s">
        <v>404</v>
      </c>
    </row>
    <row r="39" customFormat="false" ht="30.75" hidden="false" customHeight="true" outlineLevel="0" collapsed="false">
      <c r="A39" s="66" t="n">
        <v>31</v>
      </c>
      <c r="B39" s="67" t="s">
        <v>400</v>
      </c>
      <c r="C39" s="68" t="s">
        <v>434</v>
      </c>
      <c r="D39" s="69" t="n">
        <v>97.8434504792332</v>
      </c>
      <c r="E39" s="69" t="n">
        <v>97.8434504792332</v>
      </c>
      <c r="F39" s="69" t="n">
        <v>0.846883468834688</v>
      </c>
      <c r="G39" s="69" t="n">
        <v>0.846883468834688</v>
      </c>
      <c r="H39" s="69" t="n">
        <v>2891</v>
      </c>
      <c r="I39" s="69" t="n">
        <v>2891</v>
      </c>
      <c r="J39" s="70" t="s">
        <v>402</v>
      </c>
      <c r="K39" s="68" t="s">
        <v>403</v>
      </c>
      <c r="L39" s="71" t="s">
        <v>404</v>
      </c>
    </row>
    <row r="40" customFormat="false" ht="30.75" hidden="false" customHeight="true" outlineLevel="0" collapsed="false">
      <c r="A40" s="72" t="n">
        <v>32</v>
      </c>
      <c r="B40" s="73" t="s">
        <v>400</v>
      </c>
      <c r="C40" s="68" t="s">
        <v>435</v>
      </c>
      <c r="D40" s="69" t="n">
        <v>97.8434504792332</v>
      </c>
      <c r="E40" s="69" t="n">
        <v>97.8434504792332</v>
      </c>
      <c r="F40" s="69" t="n">
        <v>0.846883468834688</v>
      </c>
      <c r="G40" s="69" t="n">
        <v>0.846883468834688</v>
      </c>
      <c r="H40" s="69" t="n">
        <v>1862</v>
      </c>
      <c r="I40" s="69" t="n">
        <v>1862</v>
      </c>
      <c r="J40" s="70" t="s">
        <v>402</v>
      </c>
      <c r="K40" s="68" t="s">
        <v>403</v>
      </c>
      <c r="L40" s="71" t="s">
        <v>404</v>
      </c>
    </row>
    <row r="41" customFormat="false" ht="30.75" hidden="false" customHeight="true" outlineLevel="0" collapsed="false">
      <c r="A41" s="66" t="n">
        <v>33</v>
      </c>
      <c r="B41" s="67" t="s">
        <v>400</v>
      </c>
      <c r="C41" s="68" t="s">
        <v>436</v>
      </c>
      <c r="D41" s="69" t="n">
        <v>97.8434504792332</v>
      </c>
      <c r="E41" s="69" t="n">
        <v>97.8434504792332</v>
      </c>
      <c r="F41" s="69" t="n">
        <v>0.846883468834688</v>
      </c>
      <c r="G41" s="69" t="n">
        <v>0.846883468834688</v>
      </c>
      <c r="H41" s="69" t="n">
        <v>4753</v>
      </c>
      <c r="I41" s="69" t="n">
        <v>4753</v>
      </c>
      <c r="J41" s="70" t="s">
        <v>402</v>
      </c>
      <c r="K41" s="68" t="s">
        <v>403</v>
      </c>
      <c r="L41" s="71" t="s">
        <v>404</v>
      </c>
    </row>
    <row r="42" customFormat="false" ht="30.75" hidden="false" customHeight="true" outlineLevel="0" collapsed="false">
      <c r="A42" s="72" t="n">
        <v>34</v>
      </c>
      <c r="B42" s="73" t="s">
        <v>400</v>
      </c>
      <c r="C42" s="68" t="s">
        <v>437</v>
      </c>
      <c r="D42" s="69" t="n">
        <v>97.8434504792332</v>
      </c>
      <c r="E42" s="69" t="n">
        <v>97.8434504792332</v>
      </c>
      <c r="F42" s="69" t="n">
        <v>0.846883468834688</v>
      </c>
      <c r="G42" s="69" t="n">
        <v>0.846883468834688</v>
      </c>
      <c r="H42" s="69" t="n">
        <v>2376.5</v>
      </c>
      <c r="I42" s="69" t="n">
        <v>2376.5</v>
      </c>
      <c r="J42" s="70" t="s">
        <v>402</v>
      </c>
      <c r="K42" s="68" t="s">
        <v>403</v>
      </c>
      <c r="L42" s="71" t="s">
        <v>404</v>
      </c>
    </row>
    <row r="43" customFormat="false" ht="30.75" hidden="false" customHeight="true" outlineLevel="0" collapsed="false">
      <c r="A43" s="66" t="n">
        <v>35</v>
      </c>
      <c r="B43" s="67" t="s">
        <v>400</v>
      </c>
      <c r="C43" s="68" t="s">
        <v>438</v>
      </c>
      <c r="D43" s="69" t="n">
        <v>97.8434504792332</v>
      </c>
      <c r="E43" s="69" t="n">
        <v>97.8434504792332</v>
      </c>
      <c r="F43" s="69" t="n">
        <v>0.846883468834688</v>
      </c>
      <c r="G43" s="69" t="n">
        <v>0.846883468834688</v>
      </c>
      <c r="H43" s="69" t="n">
        <v>2376.5</v>
      </c>
      <c r="I43" s="69" t="n">
        <v>2376.5</v>
      </c>
      <c r="J43" s="70" t="s">
        <v>402</v>
      </c>
      <c r="K43" s="68" t="s">
        <v>403</v>
      </c>
      <c r="L43" s="71" t="s">
        <v>404</v>
      </c>
    </row>
    <row r="44" customFormat="false" ht="30.75" hidden="false" customHeight="true" outlineLevel="0" collapsed="false">
      <c r="A44" s="72" t="n">
        <v>36</v>
      </c>
      <c r="B44" s="73" t="s">
        <v>400</v>
      </c>
      <c r="C44" s="68" t="s">
        <v>439</v>
      </c>
      <c r="D44" s="69" t="n">
        <v>97.8434504792332</v>
      </c>
      <c r="E44" s="69" t="n">
        <v>97.8434504792332</v>
      </c>
      <c r="F44" s="69" t="n">
        <v>0.846883468834688</v>
      </c>
      <c r="G44" s="69" t="n">
        <v>0.846883468834688</v>
      </c>
      <c r="H44" s="69" t="n">
        <v>2376.5</v>
      </c>
      <c r="I44" s="69" t="n">
        <v>2376.5</v>
      </c>
      <c r="J44" s="70" t="s">
        <v>402</v>
      </c>
      <c r="K44" s="68" t="s">
        <v>403</v>
      </c>
      <c r="L44" s="71" t="s">
        <v>404</v>
      </c>
    </row>
    <row r="45" customFormat="false" ht="30.75" hidden="false" customHeight="true" outlineLevel="0" collapsed="false">
      <c r="A45" s="66" t="n">
        <v>37</v>
      </c>
      <c r="B45" s="67" t="s">
        <v>400</v>
      </c>
      <c r="C45" s="68" t="s">
        <v>440</v>
      </c>
      <c r="D45" s="69" t="n">
        <v>97.8434504792332</v>
      </c>
      <c r="E45" s="69" t="n">
        <v>97.8434504792332</v>
      </c>
      <c r="F45" s="69" t="n">
        <v>0.846883468834688</v>
      </c>
      <c r="G45" s="69" t="n">
        <v>0.846883468834688</v>
      </c>
      <c r="H45" s="69" t="n">
        <v>2376.5</v>
      </c>
      <c r="I45" s="69" t="n">
        <v>2376.5</v>
      </c>
      <c r="J45" s="70" t="s">
        <v>402</v>
      </c>
      <c r="K45" s="68" t="s">
        <v>403</v>
      </c>
      <c r="L45" s="71" t="s">
        <v>404</v>
      </c>
    </row>
    <row r="46" customFormat="false" ht="30.75" hidden="false" customHeight="true" outlineLevel="0" collapsed="false">
      <c r="A46" s="72" t="n">
        <v>38</v>
      </c>
      <c r="B46" s="73" t="s">
        <v>400</v>
      </c>
      <c r="C46" s="68" t="s">
        <v>441</v>
      </c>
      <c r="D46" s="69" t="n">
        <v>97.8434504792332</v>
      </c>
      <c r="E46" s="69" t="n">
        <v>97.8434504792332</v>
      </c>
      <c r="F46" s="69" t="n">
        <v>0.846883468834688</v>
      </c>
      <c r="G46" s="69" t="n">
        <v>0.846883468834688</v>
      </c>
      <c r="H46" s="69" t="n">
        <v>0</v>
      </c>
      <c r="I46" s="69" t="n">
        <v>0</v>
      </c>
      <c r="J46" s="70" t="s">
        <v>402</v>
      </c>
      <c r="K46" s="68" t="s">
        <v>403</v>
      </c>
      <c r="L46" s="71" t="s">
        <v>404</v>
      </c>
    </row>
    <row r="47" customFormat="false" ht="48.75" hidden="false" customHeight="true" outlineLevel="0" collapsed="false">
      <c r="A47" s="66" t="n">
        <v>39</v>
      </c>
      <c r="B47" s="67" t="s">
        <v>400</v>
      </c>
      <c r="C47" s="68" t="s">
        <v>442</v>
      </c>
      <c r="D47" s="69" t="n">
        <v>56.6349915982253</v>
      </c>
      <c r="E47" s="69" t="n">
        <v>56.6349915982253</v>
      </c>
      <c r="F47" s="69" t="n">
        <v>0.069682652358917</v>
      </c>
      <c r="G47" s="69" t="n">
        <v>0.069682652358917</v>
      </c>
      <c r="H47" s="69" t="n">
        <v>195.939606898156</v>
      </c>
      <c r="I47" s="69" t="n">
        <v>195.939606898156</v>
      </c>
      <c r="J47" s="70" t="s">
        <v>402</v>
      </c>
      <c r="K47" s="68" t="s">
        <v>403</v>
      </c>
      <c r="L47" s="71" t="s">
        <v>404</v>
      </c>
    </row>
    <row r="48" customFormat="false" ht="48.75" hidden="false" customHeight="true" outlineLevel="0" collapsed="false">
      <c r="A48" s="66" t="n">
        <v>40</v>
      </c>
      <c r="B48" s="67" t="s">
        <v>400</v>
      </c>
      <c r="C48" s="68" t="s">
        <v>443</v>
      </c>
      <c r="D48" s="69" t="n">
        <v>123.316373205431</v>
      </c>
      <c r="E48" s="69" t="n">
        <v>123.316373205431</v>
      </c>
      <c r="F48" s="69" t="n">
        <v>0.684617047415939</v>
      </c>
      <c r="G48" s="69" t="n">
        <v>0.684617047415939</v>
      </c>
      <c r="H48" s="69" t="n">
        <v>1644.31819987034</v>
      </c>
      <c r="I48" s="69" t="n">
        <v>1644.31819987034</v>
      </c>
      <c r="J48" s="70" t="s">
        <v>402</v>
      </c>
      <c r="K48" s="68" t="s">
        <v>403</v>
      </c>
      <c r="L48" s="71" t="s">
        <v>404</v>
      </c>
    </row>
    <row r="49" customFormat="false" ht="48.75" hidden="false" customHeight="true" outlineLevel="0" collapsed="false">
      <c r="A49" s="66" t="n">
        <v>41</v>
      </c>
      <c r="B49" s="67" t="s">
        <v>400</v>
      </c>
      <c r="C49" s="68" t="s">
        <v>444</v>
      </c>
      <c r="D49" s="69" t="n">
        <v>524.786793852676</v>
      </c>
      <c r="E49" s="69" t="n">
        <v>524.786793852676</v>
      </c>
      <c r="F49" s="69" t="n">
        <v>6.50051400232104</v>
      </c>
      <c r="G49" s="69" t="n">
        <v>6.50051400232104</v>
      </c>
      <c r="H49" s="69" t="n">
        <v>5525.94302450959</v>
      </c>
      <c r="I49" s="69" t="n">
        <v>5525.94302450959</v>
      </c>
      <c r="J49" s="70" t="s">
        <v>402</v>
      </c>
      <c r="K49" s="68" t="s">
        <v>403</v>
      </c>
      <c r="L49" s="71" t="s">
        <v>404</v>
      </c>
    </row>
    <row r="50" customFormat="false" ht="48.75" hidden="false" customHeight="true" outlineLevel="0" collapsed="false">
      <c r="A50" s="66" t="n">
        <v>42</v>
      </c>
      <c r="B50" s="67" t="s">
        <v>400</v>
      </c>
      <c r="C50" s="68" t="s">
        <v>445</v>
      </c>
      <c r="D50" s="69" t="n">
        <v>142.172923261778</v>
      </c>
      <c r="E50" s="69" t="n">
        <v>142.172923261778</v>
      </c>
      <c r="F50" s="69" t="n">
        <v>5.92737816240121</v>
      </c>
      <c r="G50" s="69" t="n">
        <v>5.92737816240121</v>
      </c>
      <c r="H50" s="69" t="n">
        <v>854.367105533392</v>
      </c>
      <c r="I50" s="69" t="n">
        <v>854.367105533392</v>
      </c>
      <c r="J50" s="70" t="s">
        <v>402</v>
      </c>
      <c r="K50" s="68" t="s">
        <v>403</v>
      </c>
      <c r="L50" s="71" t="s">
        <v>404</v>
      </c>
    </row>
    <row r="51" customFormat="false" ht="48.75" hidden="false" customHeight="true" outlineLevel="0" collapsed="false">
      <c r="A51" s="66" t="n">
        <v>43</v>
      </c>
      <c r="B51" s="67" t="s">
        <v>400</v>
      </c>
      <c r="C51" s="68" t="s">
        <v>446</v>
      </c>
      <c r="D51" s="69" t="n">
        <v>259.980251162709</v>
      </c>
      <c r="E51" s="69" t="n">
        <v>259.980251162709</v>
      </c>
      <c r="F51" s="69" t="n">
        <v>1.13191923292515</v>
      </c>
      <c r="G51" s="69" t="n">
        <v>1.13191923292515</v>
      </c>
      <c r="H51" s="69" t="n">
        <v>0</v>
      </c>
      <c r="I51" s="69" t="n">
        <v>0</v>
      </c>
      <c r="J51" s="70" t="s">
        <v>402</v>
      </c>
      <c r="K51" s="68" t="s">
        <v>403</v>
      </c>
      <c r="L51" s="71" t="s">
        <v>404</v>
      </c>
    </row>
    <row r="52" customFormat="false" ht="48.75" hidden="false" customHeight="true" outlineLevel="0" collapsed="false">
      <c r="A52" s="66" t="n">
        <v>44</v>
      </c>
      <c r="B52" s="67" t="s">
        <v>400</v>
      </c>
      <c r="C52" s="68" t="s">
        <v>447</v>
      </c>
      <c r="D52" s="69" t="n">
        <v>82.9907806914267</v>
      </c>
      <c r="E52" s="69" t="n">
        <v>82.9907806914267</v>
      </c>
      <c r="F52" s="69" t="n">
        <v>1.82886588498772</v>
      </c>
      <c r="G52" s="69" t="n">
        <v>1.82886588498772</v>
      </c>
      <c r="H52" s="69" t="n">
        <v>0</v>
      </c>
      <c r="I52" s="69" t="n">
        <v>0</v>
      </c>
      <c r="J52" s="70" t="s">
        <v>402</v>
      </c>
      <c r="K52" s="68" t="s">
        <v>403</v>
      </c>
      <c r="L52" s="71" t="s">
        <v>404</v>
      </c>
    </row>
    <row r="53" customFormat="false" ht="48.75" hidden="false" customHeight="true" outlineLevel="0" collapsed="false">
      <c r="A53" s="66" t="n">
        <v>45</v>
      </c>
      <c r="B53" s="67" t="s">
        <v>400</v>
      </c>
      <c r="C53" s="68" t="s">
        <v>448</v>
      </c>
      <c r="D53" s="69" t="n">
        <v>426.379677928855</v>
      </c>
      <c r="E53" s="69" t="n">
        <v>426.379677928855</v>
      </c>
      <c r="F53" s="69" t="n">
        <v>2.97265267775926</v>
      </c>
      <c r="G53" s="69" t="n">
        <v>2.97265267775926</v>
      </c>
      <c r="H53" s="69" t="n">
        <v>3159.60083312688</v>
      </c>
      <c r="I53" s="69" t="n">
        <v>3159.60083312688</v>
      </c>
      <c r="J53" s="70" t="s">
        <v>402</v>
      </c>
      <c r="K53" s="68" t="s">
        <v>403</v>
      </c>
      <c r="L53" s="71" t="s">
        <v>404</v>
      </c>
    </row>
    <row r="54" customFormat="false" ht="48.75" hidden="false" customHeight="true" outlineLevel="0" collapsed="false">
      <c r="A54" s="66" t="n">
        <v>46</v>
      </c>
      <c r="B54" s="67" t="s">
        <v>400</v>
      </c>
      <c r="C54" s="68" t="s">
        <v>449</v>
      </c>
      <c r="D54" s="69" t="n">
        <v>241.152965175296</v>
      </c>
      <c r="E54" s="69" t="n">
        <v>241.152965175296</v>
      </c>
      <c r="F54" s="69" t="n">
        <v>7.26196937769517</v>
      </c>
      <c r="G54" s="69" t="n">
        <v>7.26196937769517</v>
      </c>
      <c r="H54" s="69" t="n">
        <v>7716.19485519911</v>
      </c>
      <c r="I54" s="69" t="n">
        <v>7716.19485519911</v>
      </c>
      <c r="J54" s="70" t="s">
        <v>402</v>
      </c>
      <c r="K54" s="68" t="s">
        <v>403</v>
      </c>
      <c r="L54" s="71" t="s">
        <v>404</v>
      </c>
    </row>
    <row r="55" customFormat="false" ht="48.75" hidden="false" customHeight="true" outlineLevel="0" collapsed="false">
      <c r="A55" s="66" t="n">
        <v>47</v>
      </c>
      <c r="B55" s="67" t="s">
        <v>400</v>
      </c>
      <c r="C55" s="68" t="s">
        <v>450</v>
      </c>
      <c r="D55" s="69" t="n">
        <v>67.684681587389</v>
      </c>
      <c r="E55" s="69" t="n">
        <v>67.684681587389</v>
      </c>
      <c r="F55" s="69" t="n">
        <v>0.158714110719452</v>
      </c>
      <c r="G55" s="69" t="n">
        <v>0.158714110719452</v>
      </c>
      <c r="H55" s="69" t="n">
        <v>31.6341299371381</v>
      </c>
      <c r="I55" s="69" t="n">
        <v>31.6341299371381</v>
      </c>
      <c r="J55" s="70" t="s">
        <v>402</v>
      </c>
      <c r="K55" s="68" t="s">
        <v>403</v>
      </c>
      <c r="L55" s="71" t="s">
        <v>404</v>
      </c>
    </row>
    <row r="56" customFormat="false" ht="48.75" hidden="false" customHeight="true" outlineLevel="0" collapsed="false">
      <c r="A56" s="66" t="n">
        <v>48</v>
      </c>
      <c r="B56" s="67" t="s">
        <v>400</v>
      </c>
      <c r="C56" s="68" t="s">
        <v>451</v>
      </c>
      <c r="D56" s="69" t="n">
        <v>369.605573876826</v>
      </c>
      <c r="E56" s="69" t="n">
        <v>369.605573876826</v>
      </c>
      <c r="F56" s="69" t="n">
        <v>19.8045562972095</v>
      </c>
      <c r="G56" s="69" t="n">
        <v>19.8045562972095</v>
      </c>
      <c r="H56" s="69" t="n">
        <v>8413.22117966058</v>
      </c>
      <c r="I56" s="69" t="n">
        <v>8413.22117966058</v>
      </c>
      <c r="J56" s="70" t="s">
        <v>402</v>
      </c>
      <c r="K56" s="68" t="s">
        <v>403</v>
      </c>
      <c r="L56" s="71" t="s">
        <v>404</v>
      </c>
    </row>
    <row r="57" customFormat="false" ht="48.75" hidden="false" customHeight="true" outlineLevel="0" collapsed="false">
      <c r="A57" s="66" t="n">
        <v>49</v>
      </c>
      <c r="B57" s="67" t="s">
        <v>400</v>
      </c>
      <c r="C57" s="68" t="s">
        <v>452</v>
      </c>
      <c r="D57" s="69" t="n">
        <v>230.824882993873</v>
      </c>
      <c r="E57" s="69" t="n">
        <v>230.824882993873</v>
      </c>
      <c r="F57" s="69" t="n">
        <v>2.12043768126171</v>
      </c>
      <c r="G57" s="69" t="n">
        <v>2.12043768126171</v>
      </c>
      <c r="H57" s="69" t="n">
        <v>7396.4320580846</v>
      </c>
      <c r="I57" s="69" t="n">
        <v>7396.4320580846</v>
      </c>
      <c r="J57" s="70" t="s">
        <v>402</v>
      </c>
      <c r="K57" s="68" t="s">
        <v>403</v>
      </c>
      <c r="L57" s="71" t="s">
        <v>404</v>
      </c>
    </row>
    <row r="58" customFormat="false" ht="48.75" hidden="false" customHeight="true" outlineLevel="0" collapsed="false">
      <c r="A58" s="66" t="n">
        <v>50</v>
      </c>
      <c r="B58" s="67" t="s">
        <v>400</v>
      </c>
      <c r="C58" s="68" t="s">
        <v>453</v>
      </c>
      <c r="D58" s="69" t="n">
        <v>489.38493670077</v>
      </c>
      <c r="E58" s="69" t="n">
        <v>489.38493670077</v>
      </c>
      <c r="F58" s="69" t="n">
        <v>16.204846101237</v>
      </c>
      <c r="G58" s="69" t="n">
        <v>16.204846101237</v>
      </c>
      <c r="H58" s="69" t="n">
        <v>0</v>
      </c>
      <c r="I58" s="69" t="n">
        <v>0</v>
      </c>
      <c r="J58" s="70" t="s">
        <v>402</v>
      </c>
      <c r="K58" s="68" t="s">
        <v>403</v>
      </c>
      <c r="L58" s="71" t="s">
        <v>404</v>
      </c>
    </row>
    <row r="59" customFormat="false" ht="48.75" hidden="false" customHeight="true" outlineLevel="0" collapsed="false">
      <c r="A59" s="66" t="n">
        <v>51</v>
      </c>
      <c r="B59" s="67" t="s">
        <v>400</v>
      </c>
      <c r="C59" s="68" t="s">
        <v>454</v>
      </c>
      <c r="D59" s="69" t="n">
        <v>66.074499001103</v>
      </c>
      <c r="E59" s="69" t="n">
        <v>66.074499001103</v>
      </c>
      <c r="F59" s="69" t="n">
        <v>0.319522194496215</v>
      </c>
      <c r="G59" s="69" t="n">
        <v>0.319522194496215</v>
      </c>
      <c r="H59" s="69" t="n">
        <v>12743.2322501817</v>
      </c>
      <c r="I59" s="69" t="n">
        <v>12743.2322501817</v>
      </c>
      <c r="J59" s="70" t="s">
        <v>402</v>
      </c>
      <c r="K59" s="68" t="s">
        <v>403</v>
      </c>
      <c r="L59" s="71" t="s">
        <v>404</v>
      </c>
    </row>
    <row r="60" customFormat="false" ht="48.75" hidden="false" customHeight="true" outlineLevel="0" collapsed="false">
      <c r="A60" s="66" t="n">
        <v>52</v>
      </c>
      <c r="B60" s="67" t="s">
        <v>400</v>
      </c>
      <c r="C60" s="68" t="s">
        <v>455</v>
      </c>
      <c r="D60" s="69" t="n">
        <v>126.408058934155</v>
      </c>
      <c r="E60" s="69" t="n">
        <v>126.408058934155</v>
      </c>
      <c r="F60" s="69" t="n">
        <v>0.67549702646604</v>
      </c>
      <c r="G60" s="69" t="n">
        <v>0.67549702646604</v>
      </c>
      <c r="H60" s="69" t="n">
        <v>7345.41778604978</v>
      </c>
      <c r="I60" s="69" t="n">
        <v>7345.41778604978</v>
      </c>
      <c r="J60" s="70" t="s">
        <v>402</v>
      </c>
      <c r="K60" s="68" t="s">
        <v>403</v>
      </c>
      <c r="L60" s="71" t="s">
        <v>404</v>
      </c>
    </row>
    <row r="61" customFormat="false" ht="48.75" hidden="false" customHeight="true" outlineLevel="0" collapsed="false">
      <c r="A61" s="66" t="n">
        <v>53</v>
      </c>
      <c r="B61" s="67" t="s">
        <v>400</v>
      </c>
      <c r="C61" s="68" t="s">
        <v>456</v>
      </c>
      <c r="D61" s="69" t="n">
        <v>259.435997230996</v>
      </c>
      <c r="E61" s="69" t="n">
        <v>259.435997230996</v>
      </c>
      <c r="F61" s="69" t="n">
        <v>1.78401761410742</v>
      </c>
      <c r="G61" s="69" t="n">
        <v>1.78401761410742</v>
      </c>
      <c r="H61" s="69" t="n">
        <v>15482.7039423754</v>
      </c>
      <c r="I61" s="69" t="n">
        <v>15482.7039423754</v>
      </c>
      <c r="J61" s="70" t="s">
        <v>402</v>
      </c>
      <c r="K61" s="68" t="s">
        <v>403</v>
      </c>
      <c r="L61" s="71" t="s">
        <v>404</v>
      </c>
    </row>
    <row r="62" customFormat="false" ht="48.75" hidden="false" customHeight="true" outlineLevel="0" collapsed="false">
      <c r="A62" s="66" t="n">
        <v>54</v>
      </c>
      <c r="B62" s="67" t="s">
        <v>400</v>
      </c>
      <c r="C62" s="68" t="s">
        <v>457</v>
      </c>
      <c r="D62" s="69" t="n">
        <v>497.287149394455</v>
      </c>
      <c r="E62" s="69" t="n">
        <v>497.287149394455</v>
      </c>
      <c r="F62" s="69" t="n">
        <v>6.38087529378309</v>
      </c>
      <c r="G62" s="69" t="n">
        <v>6.38087529378309</v>
      </c>
      <c r="H62" s="69" t="n">
        <v>3192.86489327093</v>
      </c>
      <c r="I62" s="69" t="n">
        <v>3192.86489327093</v>
      </c>
      <c r="J62" s="70" t="s">
        <v>402</v>
      </c>
      <c r="K62" s="68" t="s">
        <v>403</v>
      </c>
      <c r="L62" s="71" t="s">
        <v>404</v>
      </c>
    </row>
    <row r="63" customFormat="false" ht="48.75" hidden="false" customHeight="true" outlineLevel="0" collapsed="false">
      <c r="A63" s="66" t="n">
        <v>55</v>
      </c>
      <c r="B63" s="67" t="s">
        <v>400</v>
      </c>
      <c r="C63" s="68" t="s">
        <v>458</v>
      </c>
      <c r="D63" s="69" t="n">
        <v>315.463929600809</v>
      </c>
      <c r="E63" s="69" t="n">
        <v>315.463929600809</v>
      </c>
      <c r="F63" s="69" t="n">
        <v>15.8657496015641</v>
      </c>
      <c r="G63" s="69" t="n">
        <v>15.8657496015641</v>
      </c>
      <c r="H63" s="69" t="n">
        <v>0</v>
      </c>
      <c r="I63" s="69" t="n">
        <v>0</v>
      </c>
      <c r="J63" s="70" t="s">
        <v>402</v>
      </c>
      <c r="K63" s="68" t="s">
        <v>403</v>
      </c>
      <c r="L63" s="71" t="s">
        <v>404</v>
      </c>
    </row>
    <row r="64" customFormat="false" ht="48.75" hidden="false" customHeight="true" outlineLevel="0" collapsed="false">
      <c r="A64" s="66" t="n">
        <v>56</v>
      </c>
      <c r="B64" s="67" t="s">
        <v>400</v>
      </c>
      <c r="C64" s="68" t="s">
        <v>459</v>
      </c>
      <c r="D64" s="69" t="n">
        <v>146.654948064297</v>
      </c>
      <c r="E64" s="69" t="n">
        <v>146.654948064297</v>
      </c>
      <c r="F64" s="69" t="n">
        <v>0.481303694653045</v>
      </c>
      <c r="G64" s="69" t="n">
        <v>0.481303694653045</v>
      </c>
      <c r="H64" s="69" t="n">
        <v>0</v>
      </c>
      <c r="I64" s="69" t="n">
        <v>0</v>
      </c>
      <c r="J64" s="70" t="s">
        <v>402</v>
      </c>
      <c r="K64" s="68" t="s">
        <v>403</v>
      </c>
      <c r="L64" s="71" t="s">
        <v>404</v>
      </c>
    </row>
    <row r="65" customFormat="false" ht="48.75" hidden="false" customHeight="true" outlineLevel="0" collapsed="false">
      <c r="A65" s="66" t="n">
        <v>57</v>
      </c>
      <c r="B65" s="67" t="s">
        <v>400</v>
      </c>
      <c r="C65" s="68" t="s">
        <v>460</v>
      </c>
      <c r="D65" s="69" t="n">
        <v>7.24721170149967</v>
      </c>
      <c r="E65" s="69" t="n">
        <v>7.24721170149967</v>
      </c>
      <c r="F65" s="69" t="n">
        <v>0.0083754315133143</v>
      </c>
      <c r="G65" s="69" t="n">
        <v>0.0083754315133143</v>
      </c>
      <c r="H65" s="69" t="n">
        <v>0</v>
      </c>
      <c r="I65" s="69" t="n">
        <v>0</v>
      </c>
      <c r="J65" s="70" t="s">
        <v>402</v>
      </c>
      <c r="K65" s="68" t="s">
        <v>403</v>
      </c>
      <c r="L65" s="71" t="s">
        <v>404</v>
      </c>
    </row>
    <row r="66" customFormat="false" ht="48.75" hidden="false" customHeight="true" outlineLevel="0" collapsed="false">
      <c r="A66" s="66" t="n">
        <v>58</v>
      </c>
      <c r="B66" s="67" t="s">
        <v>400</v>
      </c>
      <c r="C66" s="68" t="s">
        <v>461</v>
      </c>
      <c r="D66" s="69" t="n">
        <v>473.969141244544</v>
      </c>
      <c r="E66" s="69" t="n">
        <v>473.969141244544</v>
      </c>
      <c r="F66" s="69" t="n">
        <v>22.5580919356712</v>
      </c>
      <c r="G66" s="69" t="n">
        <v>22.5580919356712</v>
      </c>
      <c r="H66" s="69" t="n">
        <v>6321.50994273977</v>
      </c>
      <c r="I66" s="69" t="n">
        <v>6321.50994273977</v>
      </c>
      <c r="J66" s="70" t="s">
        <v>402</v>
      </c>
      <c r="K66" s="68" t="s">
        <v>403</v>
      </c>
      <c r="L66" s="71" t="s">
        <v>404</v>
      </c>
    </row>
    <row r="67" customFormat="false" ht="48.75" hidden="false" customHeight="true" outlineLevel="0" collapsed="false">
      <c r="A67" s="66" t="n">
        <v>59</v>
      </c>
      <c r="B67" s="67" t="s">
        <v>400</v>
      </c>
      <c r="C67" s="68" t="s">
        <v>462</v>
      </c>
      <c r="D67" s="69" t="n">
        <v>101.720132900407</v>
      </c>
      <c r="E67" s="69" t="n">
        <v>101.720132900407</v>
      </c>
      <c r="F67" s="69" t="n">
        <v>3.18448056540549</v>
      </c>
      <c r="G67" s="69" t="n">
        <v>3.18448056540549</v>
      </c>
      <c r="H67" s="69" t="n">
        <v>5040.80288769879</v>
      </c>
      <c r="I67" s="69" t="n">
        <v>5040.80288769879</v>
      </c>
      <c r="J67" s="70" t="s">
        <v>402</v>
      </c>
      <c r="K67" s="68" t="s">
        <v>403</v>
      </c>
      <c r="L67" s="71" t="s">
        <v>404</v>
      </c>
    </row>
    <row r="68" customFormat="false" ht="48.75" hidden="false" customHeight="true" outlineLevel="0" collapsed="false">
      <c r="A68" s="66" t="n">
        <v>60</v>
      </c>
      <c r="B68" s="67" t="s">
        <v>400</v>
      </c>
      <c r="C68" s="68" t="s">
        <v>463</v>
      </c>
      <c r="D68" s="69" t="n">
        <v>301.923017354457</v>
      </c>
      <c r="E68" s="69" t="n">
        <v>301.923017354457</v>
      </c>
      <c r="F68" s="69" t="n">
        <v>12.3405679025741</v>
      </c>
      <c r="G68" s="69" t="n">
        <v>12.3405679025741</v>
      </c>
      <c r="H68" s="69" t="n">
        <v>832.586307448493</v>
      </c>
      <c r="I68" s="69" t="n">
        <v>832.586307448493</v>
      </c>
      <c r="J68" s="70" t="s">
        <v>402</v>
      </c>
      <c r="K68" s="68" t="s">
        <v>403</v>
      </c>
      <c r="L68" s="71" t="s">
        <v>404</v>
      </c>
    </row>
    <row r="69" customFormat="false" ht="48.75" hidden="false" customHeight="true" outlineLevel="0" collapsed="false">
      <c r="A69" s="66" t="n">
        <v>61</v>
      </c>
      <c r="B69" s="67" t="s">
        <v>400</v>
      </c>
      <c r="C69" s="68" t="s">
        <v>464</v>
      </c>
      <c r="D69" s="69" t="n">
        <v>46.7573590373498</v>
      </c>
      <c r="E69" s="69" t="n">
        <v>46.7573590373498</v>
      </c>
      <c r="F69" s="69" t="n">
        <v>0.566462761630453</v>
      </c>
      <c r="G69" s="69" t="n">
        <v>0.566462761630453</v>
      </c>
      <c r="H69" s="69" t="n">
        <v>8091.90490461133</v>
      </c>
      <c r="I69" s="69" t="n">
        <v>8091.90490461133</v>
      </c>
      <c r="J69" s="70" t="s">
        <v>402</v>
      </c>
      <c r="K69" s="68" t="s">
        <v>403</v>
      </c>
      <c r="L69" s="71" t="s">
        <v>404</v>
      </c>
    </row>
    <row r="70" customFormat="false" ht="48.75" hidden="false" customHeight="true" outlineLevel="0" collapsed="false">
      <c r="A70" s="66" t="n">
        <v>62</v>
      </c>
      <c r="B70" s="67" t="s">
        <v>400</v>
      </c>
      <c r="C70" s="68" t="s">
        <v>465</v>
      </c>
      <c r="D70" s="69" t="n">
        <v>539.948528381928</v>
      </c>
      <c r="E70" s="69" t="n">
        <v>539.948528381928</v>
      </c>
      <c r="F70" s="69" t="n">
        <v>37.293907332429</v>
      </c>
      <c r="G70" s="69" t="n">
        <v>37.293907332429</v>
      </c>
      <c r="H70" s="69" t="n">
        <v>19871.1701327988</v>
      </c>
      <c r="I70" s="69" t="n">
        <v>19871.1701327988</v>
      </c>
      <c r="J70" s="70" t="s">
        <v>402</v>
      </c>
      <c r="K70" s="68" t="s">
        <v>403</v>
      </c>
      <c r="L70" s="71" t="s">
        <v>404</v>
      </c>
    </row>
    <row r="71" customFormat="false" ht="48.75" hidden="false" customHeight="true" outlineLevel="0" collapsed="false">
      <c r="A71" s="66" t="n">
        <v>63</v>
      </c>
      <c r="B71" s="67" t="s">
        <v>400</v>
      </c>
      <c r="C71" s="68" t="s">
        <v>466</v>
      </c>
      <c r="D71" s="69" t="n">
        <v>21.6500352680609</v>
      </c>
      <c r="E71" s="69" t="n">
        <v>21.6500352680609</v>
      </c>
      <c r="F71" s="69" t="n">
        <v>0.719994458923012</v>
      </c>
      <c r="G71" s="69" t="n">
        <v>0.719994458923012</v>
      </c>
      <c r="H71" s="69" t="n">
        <v>883.39996334911</v>
      </c>
      <c r="I71" s="69" t="n">
        <v>883.39996334911</v>
      </c>
      <c r="J71" s="70" t="s">
        <v>402</v>
      </c>
      <c r="K71" s="68" t="s">
        <v>403</v>
      </c>
      <c r="L71" s="71" t="s">
        <v>404</v>
      </c>
    </row>
    <row r="72" customFormat="false" ht="48.75" hidden="false" customHeight="true" outlineLevel="0" collapsed="false">
      <c r="A72" s="66" t="n">
        <v>64</v>
      </c>
      <c r="B72" s="67" t="s">
        <v>400</v>
      </c>
      <c r="C72" s="68" t="s">
        <v>467</v>
      </c>
      <c r="D72" s="69" t="n">
        <v>57.6624739914748</v>
      </c>
      <c r="E72" s="69" t="n">
        <v>57.6624739914748</v>
      </c>
      <c r="F72" s="69" t="n">
        <v>1.45591794286984</v>
      </c>
      <c r="G72" s="69" t="n">
        <v>1.45591794286984</v>
      </c>
      <c r="H72" s="69" t="n">
        <v>10909.5983458941</v>
      </c>
      <c r="I72" s="69" t="n">
        <v>10909.5983458941</v>
      </c>
      <c r="J72" s="70" t="s">
        <v>402</v>
      </c>
      <c r="K72" s="68" t="s">
        <v>403</v>
      </c>
      <c r="L72" s="71" t="s">
        <v>404</v>
      </c>
    </row>
    <row r="73" customFormat="false" ht="48.75" hidden="false" customHeight="true" outlineLevel="0" collapsed="false">
      <c r="A73" s="66" t="n">
        <v>65</v>
      </c>
      <c r="B73" s="67" t="s">
        <v>400</v>
      </c>
      <c r="C73" s="68" t="s">
        <v>468</v>
      </c>
      <c r="D73" s="69" t="n">
        <v>310.048408309112</v>
      </c>
      <c r="E73" s="69" t="n">
        <v>310.048408309112</v>
      </c>
      <c r="F73" s="69" t="n">
        <v>3.00270355382912</v>
      </c>
      <c r="G73" s="69" t="n">
        <v>3.00270355382912</v>
      </c>
      <c r="H73" s="69" t="n">
        <v>4597.133696752</v>
      </c>
      <c r="I73" s="69" t="n">
        <v>4597.133696752</v>
      </c>
      <c r="J73" s="70" t="s">
        <v>402</v>
      </c>
      <c r="K73" s="68" t="s">
        <v>403</v>
      </c>
      <c r="L73" s="71" t="s">
        <v>404</v>
      </c>
    </row>
    <row r="74" customFormat="false" ht="48.75" hidden="false" customHeight="true" outlineLevel="0" collapsed="false">
      <c r="A74" s="66" t="n">
        <v>66</v>
      </c>
      <c r="B74" s="67" t="s">
        <v>400</v>
      </c>
      <c r="C74" s="68" t="s">
        <v>469</v>
      </c>
      <c r="D74" s="69" t="n">
        <v>101.189275263652</v>
      </c>
      <c r="E74" s="69" t="n">
        <v>101.189275263652</v>
      </c>
      <c r="F74" s="69" t="n">
        <v>0.617917015379789</v>
      </c>
      <c r="G74" s="69" t="n">
        <v>0.617917015379789</v>
      </c>
      <c r="H74" s="69" t="n">
        <v>1984.14411977478</v>
      </c>
      <c r="I74" s="69" t="n">
        <v>1984.14411977478</v>
      </c>
      <c r="J74" s="70" t="s">
        <v>402</v>
      </c>
      <c r="K74" s="68" t="s">
        <v>403</v>
      </c>
      <c r="L74" s="71" t="s">
        <v>404</v>
      </c>
    </row>
    <row r="75" customFormat="false" ht="48.75" hidden="false" customHeight="true" outlineLevel="0" collapsed="false">
      <c r="A75" s="66" t="n">
        <v>67</v>
      </c>
      <c r="B75" s="67" t="s">
        <v>400</v>
      </c>
      <c r="C75" s="68" t="s">
        <v>470</v>
      </c>
      <c r="D75" s="69" t="n">
        <v>43.0946222077595</v>
      </c>
      <c r="E75" s="69" t="n">
        <v>43.0946222077595</v>
      </c>
      <c r="F75" s="69" t="n">
        <v>0.0773752682095595</v>
      </c>
      <c r="G75" s="69" t="n">
        <v>0.0773752682095595</v>
      </c>
      <c r="H75" s="69" t="n">
        <v>0</v>
      </c>
      <c r="I75" s="69" t="n">
        <v>0</v>
      </c>
      <c r="J75" s="70" t="s">
        <v>402</v>
      </c>
      <c r="K75" s="68" t="s">
        <v>403</v>
      </c>
      <c r="L75" s="71" t="s">
        <v>404</v>
      </c>
    </row>
    <row r="76" customFormat="false" ht="48.75" hidden="false" customHeight="true" outlineLevel="0" collapsed="false">
      <c r="A76" s="66" t="n">
        <v>68</v>
      </c>
      <c r="B76" s="67" t="s">
        <v>400</v>
      </c>
      <c r="C76" s="68" t="s">
        <v>471</v>
      </c>
      <c r="D76" s="69" t="n">
        <v>128.525192142204</v>
      </c>
      <c r="E76" s="69" t="n">
        <v>128.525192142204</v>
      </c>
      <c r="F76" s="69" t="n">
        <v>7.78545827246904</v>
      </c>
      <c r="G76" s="69" t="n">
        <v>7.78545827246904</v>
      </c>
      <c r="H76" s="69" t="n">
        <v>189.737333443206</v>
      </c>
      <c r="I76" s="69" t="n">
        <v>189.737333443206</v>
      </c>
      <c r="J76" s="70" t="s">
        <v>402</v>
      </c>
      <c r="K76" s="68" t="s">
        <v>403</v>
      </c>
      <c r="L76" s="71" t="s">
        <v>404</v>
      </c>
    </row>
    <row r="77" customFormat="false" ht="48.75" hidden="false" customHeight="true" outlineLevel="0" collapsed="false">
      <c r="A77" s="66" t="n">
        <v>69</v>
      </c>
      <c r="B77" s="67" t="s">
        <v>400</v>
      </c>
      <c r="C77" s="68" t="s">
        <v>472</v>
      </c>
      <c r="D77" s="69" t="n">
        <v>28.8608494259274</v>
      </c>
      <c r="E77" s="69" t="n">
        <v>28.8608494259274</v>
      </c>
      <c r="F77" s="69" t="n">
        <v>0.0791132839792121</v>
      </c>
      <c r="G77" s="69" t="n">
        <v>0.079113283979212</v>
      </c>
      <c r="H77" s="69" t="n">
        <v>391.325095330741</v>
      </c>
      <c r="I77" s="69" t="n">
        <v>391.325095330741</v>
      </c>
      <c r="J77" s="70" t="s">
        <v>402</v>
      </c>
      <c r="K77" s="68" t="s">
        <v>403</v>
      </c>
      <c r="L77" s="71" t="s">
        <v>404</v>
      </c>
    </row>
    <row r="78" customFormat="false" ht="48.75" hidden="false" customHeight="true" outlineLevel="0" collapsed="false">
      <c r="A78" s="66" t="n">
        <v>70</v>
      </c>
      <c r="B78" s="67" t="s">
        <v>400</v>
      </c>
      <c r="C78" s="68" t="s">
        <v>473</v>
      </c>
      <c r="D78" s="69" t="n">
        <v>45.527186735942</v>
      </c>
      <c r="E78" s="69" t="n">
        <v>45.527186735942</v>
      </c>
      <c r="F78" s="69" t="n">
        <v>0.142720208843774</v>
      </c>
      <c r="G78" s="69" t="n">
        <v>0.142720208843774</v>
      </c>
      <c r="H78" s="69" t="n">
        <v>601.149376100488</v>
      </c>
      <c r="I78" s="69" t="n">
        <v>601.149376100488</v>
      </c>
      <c r="J78" s="70" t="s">
        <v>402</v>
      </c>
      <c r="K78" s="68" t="s">
        <v>403</v>
      </c>
      <c r="L78" s="71" t="s">
        <v>404</v>
      </c>
    </row>
    <row r="79" customFormat="false" ht="48.75" hidden="false" customHeight="true" outlineLevel="0" collapsed="false">
      <c r="A79" s="66" t="n">
        <v>71</v>
      </c>
      <c r="B79" s="67" t="s">
        <v>400</v>
      </c>
      <c r="C79" s="68" t="s">
        <v>474</v>
      </c>
      <c r="D79" s="69" t="n">
        <v>63.3461055709144</v>
      </c>
      <c r="E79" s="69" t="n">
        <v>63.3461055709144</v>
      </c>
      <c r="F79" s="69" t="n">
        <v>0.538652295502374</v>
      </c>
      <c r="G79" s="69" t="n">
        <v>0.538652295502374</v>
      </c>
      <c r="H79" s="69" t="n">
        <v>4041.05680944971</v>
      </c>
      <c r="I79" s="69" t="n">
        <v>4041.05680944971</v>
      </c>
      <c r="J79" s="70" t="s">
        <v>402</v>
      </c>
      <c r="K79" s="68" t="s">
        <v>403</v>
      </c>
      <c r="L79" s="71" t="s">
        <v>404</v>
      </c>
    </row>
    <row r="80" customFormat="false" ht="48.75" hidden="false" customHeight="true" outlineLevel="0" collapsed="false">
      <c r="A80" s="66" t="n">
        <v>72</v>
      </c>
      <c r="B80" s="67" t="s">
        <v>400</v>
      </c>
      <c r="C80" s="68" t="s">
        <v>475</v>
      </c>
      <c r="D80" s="69" t="n">
        <v>146.905533321763</v>
      </c>
      <c r="E80" s="69" t="n">
        <v>146.905533321763</v>
      </c>
      <c r="F80" s="69" t="n">
        <v>7.44197917363632</v>
      </c>
      <c r="G80" s="69" t="n">
        <v>7.44197917363632</v>
      </c>
      <c r="H80" s="69" t="n">
        <v>7183.24386814402</v>
      </c>
      <c r="I80" s="69" t="n">
        <v>7183.24386814402</v>
      </c>
      <c r="J80" s="70" t="s">
        <v>402</v>
      </c>
      <c r="K80" s="68" t="s">
        <v>403</v>
      </c>
      <c r="L80" s="71" t="s">
        <v>404</v>
      </c>
    </row>
    <row r="81" customFormat="false" ht="48.75" hidden="false" customHeight="true" outlineLevel="0" collapsed="false">
      <c r="A81" s="66" t="n">
        <v>73</v>
      </c>
      <c r="B81" s="67" t="s">
        <v>400</v>
      </c>
      <c r="C81" s="68" t="s">
        <v>476</v>
      </c>
      <c r="D81" s="69" t="n">
        <v>741.601601258073</v>
      </c>
      <c r="E81" s="69" t="n">
        <v>741.601601258073</v>
      </c>
      <c r="F81" s="69" t="n">
        <v>50.1305798130823</v>
      </c>
      <c r="G81" s="69" t="n">
        <v>50.1305798130823</v>
      </c>
      <c r="H81" s="69" t="n">
        <v>7115.39782516202</v>
      </c>
      <c r="I81" s="69" t="n">
        <v>7115.39782516202</v>
      </c>
      <c r="J81" s="70" t="s">
        <v>402</v>
      </c>
      <c r="K81" s="68" t="s">
        <v>403</v>
      </c>
      <c r="L81" s="71" t="s">
        <v>404</v>
      </c>
    </row>
    <row r="82" customFormat="false" ht="48.75" hidden="false" customHeight="true" outlineLevel="0" collapsed="false">
      <c r="A82" s="66" t="n">
        <v>74</v>
      </c>
      <c r="B82" s="67" t="s">
        <v>400</v>
      </c>
      <c r="C82" s="68" t="s">
        <v>477</v>
      </c>
      <c r="D82" s="69" t="n">
        <v>153.109281926026</v>
      </c>
      <c r="E82" s="69" t="n">
        <v>153.109281926026</v>
      </c>
      <c r="F82" s="69" t="n">
        <v>0.974798450129173</v>
      </c>
      <c r="G82" s="69" t="n">
        <v>0.974798450129173</v>
      </c>
      <c r="H82" s="69" t="n">
        <v>6824.45600956857</v>
      </c>
      <c r="I82" s="69" t="n">
        <v>6824.45600956857</v>
      </c>
      <c r="J82" s="70" t="s">
        <v>402</v>
      </c>
      <c r="K82" s="68" t="s">
        <v>403</v>
      </c>
      <c r="L82" s="71" t="s">
        <v>404</v>
      </c>
    </row>
    <row r="83" customFormat="false" ht="48.75" hidden="false" customHeight="true" outlineLevel="0" collapsed="false">
      <c r="A83" s="66" t="n">
        <v>75</v>
      </c>
      <c r="B83" s="67" t="s">
        <v>400</v>
      </c>
      <c r="C83" s="68" t="s">
        <v>478</v>
      </c>
      <c r="D83" s="69" t="n">
        <v>333.156213821837</v>
      </c>
      <c r="E83" s="69" t="n">
        <v>333.156213821837</v>
      </c>
      <c r="F83" s="69" t="n">
        <v>8.25460653724951</v>
      </c>
      <c r="G83" s="69" t="n">
        <v>8.25460653724951</v>
      </c>
      <c r="H83" s="69" t="n">
        <v>1245.23641434434</v>
      </c>
      <c r="I83" s="69" t="n">
        <v>1245.23641434434</v>
      </c>
      <c r="J83" s="70" t="s">
        <v>402</v>
      </c>
      <c r="K83" s="68" t="s">
        <v>403</v>
      </c>
      <c r="L83" s="71" t="s">
        <v>404</v>
      </c>
    </row>
    <row r="84" customFormat="false" ht="48.75" hidden="false" customHeight="true" outlineLevel="0" collapsed="false">
      <c r="A84" s="66" t="n">
        <v>76</v>
      </c>
      <c r="B84" s="67" t="s">
        <v>400</v>
      </c>
      <c r="C84" s="68" t="s">
        <v>479</v>
      </c>
      <c r="D84" s="69" t="n">
        <v>688.052629279026</v>
      </c>
      <c r="E84" s="69" t="n">
        <v>688.052629279026</v>
      </c>
      <c r="F84" s="69" t="n">
        <v>26.7448529447854</v>
      </c>
      <c r="G84" s="69" t="n">
        <v>26.7448529447854</v>
      </c>
      <c r="H84" s="69" t="n">
        <v>1586.59083260997</v>
      </c>
      <c r="I84" s="69" t="n">
        <v>1586.59083260997</v>
      </c>
      <c r="J84" s="70" t="s">
        <v>402</v>
      </c>
      <c r="K84" s="68" t="s">
        <v>403</v>
      </c>
      <c r="L84" s="71" t="s">
        <v>404</v>
      </c>
    </row>
    <row r="85" customFormat="false" ht="48.75" hidden="false" customHeight="true" outlineLevel="0" collapsed="false">
      <c r="A85" s="66" t="n">
        <v>77</v>
      </c>
      <c r="B85" s="67" t="s">
        <v>400</v>
      </c>
      <c r="C85" s="68" t="s">
        <v>480</v>
      </c>
      <c r="D85" s="69" t="n">
        <v>20.3998780044672</v>
      </c>
      <c r="E85" s="69" t="n">
        <v>20.3998780044672</v>
      </c>
      <c r="F85" s="69" t="n">
        <v>0.709398816839548</v>
      </c>
      <c r="G85" s="69" t="n">
        <v>0.709398816839548</v>
      </c>
      <c r="H85" s="69" t="n">
        <v>2297.96121244076</v>
      </c>
      <c r="I85" s="69" t="n">
        <v>2297.96121244076</v>
      </c>
      <c r="J85" s="70" t="s">
        <v>402</v>
      </c>
      <c r="K85" s="68" t="s">
        <v>403</v>
      </c>
      <c r="L85" s="71" t="s">
        <v>404</v>
      </c>
    </row>
    <row r="86" customFormat="false" ht="48.75" hidden="false" customHeight="true" outlineLevel="0" collapsed="false">
      <c r="A86" s="66" t="n">
        <v>78</v>
      </c>
      <c r="B86" s="67" t="s">
        <v>400</v>
      </c>
      <c r="C86" s="68" t="s">
        <v>481</v>
      </c>
      <c r="D86" s="69" t="n">
        <v>297.103662165897</v>
      </c>
      <c r="E86" s="69" t="n">
        <v>297.103662165897</v>
      </c>
      <c r="F86" s="69" t="n">
        <v>11.3344157263046</v>
      </c>
      <c r="G86" s="69" t="n">
        <v>11.3344157263046</v>
      </c>
      <c r="H86" s="69" t="n">
        <v>154.172662021674</v>
      </c>
      <c r="I86" s="69" t="n">
        <v>154.172662021674</v>
      </c>
      <c r="J86" s="70" t="s">
        <v>402</v>
      </c>
      <c r="K86" s="68" t="s">
        <v>403</v>
      </c>
      <c r="L86" s="71" t="s">
        <v>404</v>
      </c>
    </row>
    <row r="87" customFormat="false" ht="48.75" hidden="false" customHeight="true" outlineLevel="0" collapsed="false">
      <c r="A87" s="66" t="n">
        <v>79</v>
      </c>
      <c r="B87" s="67" t="s">
        <v>400</v>
      </c>
      <c r="C87" s="68" t="s">
        <v>482</v>
      </c>
      <c r="D87" s="69" t="n">
        <v>46.450832078239</v>
      </c>
      <c r="E87" s="69" t="n">
        <v>46.450832078239</v>
      </c>
      <c r="F87" s="69" t="n">
        <v>0.21313733837603</v>
      </c>
      <c r="G87" s="69" t="n">
        <v>0.21313733837603</v>
      </c>
      <c r="H87" s="69" t="n">
        <v>1286.9267089378</v>
      </c>
      <c r="I87" s="69" t="n">
        <v>1286.9267089378</v>
      </c>
      <c r="J87" s="70" t="s">
        <v>402</v>
      </c>
      <c r="K87" s="68" t="s">
        <v>403</v>
      </c>
      <c r="L87" s="71" t="s">
        <v>404</v>
      </c>
    </row>
    <row r="88" customFormat="false" ht="48.75" hidden="false" customHeight="true" outlineLevel="0" collapsed="false">
      <c r="A88" s="66" t="n">
        <v>80</v>
      </c>
      <c r="B88" s="67" t="s">
        <v>400</v>
      </c>
      <c r="C88" s="68" t="s">
        <v>483</v>
      </c>
      <c r="D88" s="69" t="n">
        <v>153.116945558496</v>
      </c>
      <c r="E88" s="69" t="n">
        <v>153.116945558496</v>
      </c>
      <c r="F88" s="69" t="n">
        <v>2.25196937745898</v>
      </c>
      <c r="G88" s="69" t="n">
        <v>2.25196937745898</v>
      </c>
      <c r="H88" s="69" t="n">
        <v>380.790816787445</v>
      </c>
      <c r="I88" s="69" t="n">
        <v>380.790816787445</v>
      </c>
      <c r="J88" s="70" t="s">
        <v>402</v>
      </c>
      <c r="K88" s="68" t="s">
        <v>403</v>
      </c>
      <c r="L88" s="71" t="s">
        <v>404</v>
      </c>
    </row>
    <row r="89" customFormat="false" ht="48.75" hidden="false" customHeight="true" outlineLevel="0" collapsed="false">
      <c r="A89" s="66" t="n">
        <v>81</v>
      </c>
      <c r="B89" s="67" t="s">
        <v>400</v>
      </c>
      <c r="C89" s="68" t="s">
        <v>484</v>
      </c>
      <c r="D89" s="69" t="n">
        <v>104.998135368686</v>
      </c>
      <c r="E89" s="69" t="n">
        <v>104.998135368686</v>
      </c>
      <c r="F89" s="69" t="n">
        <v>1.63233408279638</v>
      </c>
      <c r="G89" s="69" t="n">
        <v>1.63233408279638</v>
      </c>
      <c r="H89" s="69" t="n">
        <v>1121.35436566204</v>
      </c>
      <c r="I89" s="69" t="n">
        <v>1121.35436566204</v>
      </c>
      <c r="J89" s="70" t="s">
        <v>402</v>
      </c>
      <c r="K89" s="68" t="s">
        <v>403</v>
      </c>
      <c r="L89" s="71" t="s">
        <v>404</v>
      </c>
    </row>
    <row r="90" customFormat="false" ht="48.75" hidden="false" customHeight="true" outlineLevel="0" collapsed="false">
      <c r="A90" s="66" t="n">
        <v>82</v>
      </c>
      <c r="B90" s="67" t="s">
        <v>400</v>
      </c>
      <c r="C90" s="68" t="s">
        <v>485</v>
      </c>
      <c r="D90" s="69" t="n">
        <v>310.894695016867</v>
      </c>
      <c r="E90" s="69" t="n">
        <v>310.894695016867</v>
      </c>
      <c r="F90" s="69" t="n">
        <v>12.0953922930356</v>
      </c>
      <c r="G90" s="69" t="n">
        <v>12.0953922930356</v>
      </c>
      <c r="H90" s="69" t="n">
        <v>57368.8630507177</v>
      </c>
      <c r="I90" s="69" t="n">
        <v>57368.8630507177</v>
      </c>
      <c r="J90" s="70" t="s">
        <v>402</v>
      </c>
      <c r="K90" s="68" t="s">
        <v>403</v>
      </c>
      <c r="L90" s="71" t="s">
        <v>404</v>
      </c>
    </row>
    <row r="91" customFormat="false" ht="48.75" hidden="false" customHeight="true" outlineLevel="0" collapsed="false">
      <c r="A91" s="66" t="n">
        <v>83</v>
      </c>
      <c r="B91" s="67" t="s">
        <v>400</v>
      </c>
      <c r="C91" s="68" t="s">
        <v>486</v>
      </c>
      <c r="D91" s="69" t="n">
        <v>327.443069522646</v>
      </c>
      <c r="E91" s="69" t="n">
        <v>327.443069522646</v>
      </c>
      <c r="F91" s="69" t="n">
        <v>1.27475809982854</v>
      </c>
      <c r="G91" s="69" t="n">
        <v>1.27475809982854</v>
      </c>
      <c r="H91" s="69" t="n">
        <v>18523.3597345107</v>
      </c>
      <c r="I91" s="69" t="n">
        <v>18523.3597345107</v>
      </c>
      <c r="J91" s="70" t="s">
        <v>402</v>
      </c>
      <c r="K91" s="68" t="s">
        <v>403</v>
      </c>
      <c r="L91" s="71" t="s">
        <v>404</v>
      </c>
    </row>
    <row r="92" customFormat="false" ht="48.75" hidden="false" customHeight="true" outlineLevel="0" collapsed="false">
      <c r="A92" s="66" t="n">
        <v>84</v>
      </c>
      <c r="B92" s="67" t="s">
        <v>400</v>
      </c>
      <c r="C92" s="68" t="s">
        <v>487</v>
      </c>
      <c r="D92" s="69" t="n">
        <v>532.545132600036</v>
      </c>
      <c r="E92" s="69" t="n">
        <v>532.545132600036</v>
      </c>
      <c r="F92" s="69" t="n">
        <v>19.9935248256506</v>
      </c>
      <c r="G92" s="69" t="n">
        <v>19.9935248256506</v>
      </c>
      <c r="H92" s="69" t="n">
        <v>12484.4360161776</v>
      </c>
      <c r="I92" s="69" t="n">
        <v>12484.4360161776</v>
      </c>
      <c r="J92" s="70" t="s">
        <v>402</v>
      </c>
      <c r="K92" s="68" t="s">
        <v>403</v>
      </c>
      <c r="L92" s="71" t="s">
        <v>404</v>
      </c>
    </row>
    <row r="93" customFormat="false" ht="48.75" hidden="false" customHeight="true" outlineLevel="0" collapsed="false">
      <c r="A93" s="66" t="n">
        <v>85</v>
      </c>
      <c r="B93" s="67" t="s">
        <v>400</v>
      </c>
      <c r="C93" s="68" t="s">
        <v>488</v>
      </c>
      <c r="D93" s="69" t="n">
        <v>72.7392426728273</v>
      </c>
      <c r="E93" s="69" t="n">
        <v>72.7392426728273</v>
      </c>
      <c r="F93" s="69" t="n">
        <v>0.0902707906622149</v>
      </c>
      <c r="G93" s="69" t="n">
        <v>0.0902707906622149</v>
      </c>
      <c r="H93" s="69" t="n">
        <v>242.477631244691</v>
      </c>
      <c r="I93" s="69" t="n">
        <v>242.477631244691</v>
      </c>
      <c r="J93" s="70" t="s">
        <v>402</v>
      </c>
      <c r="K93" s="68" t="s">
        <v>403</v>
      </c>
      <c r="L93" s="71" t="s">
        <v>404</v>
      </c>
    </row>
    <row r="94" customFormat="false" ht="48.75" hidden="false" customHeight="true" outlineLevel="0" collapsed="false">
      <c r="A94" s="66" t="n">
        <v>86</v>
      </c>
      <c r="B94" s="67" t="s">
        <v>400</v>
      </c>
      <c r="C94" s="68" t="s">
        <v>489</v>
      </c>
      <c r="D94" s="69" t="n">
        <v>677.959586565417</v>
      </c>
      <c r="E94" s="69" t="n">
        <v>677.959586565417</v>
      </c>
      <c r="F94" s="69" t="n">
        <v>48.4872433381897</v>
      </c>
      <c r="G94" s="69" t="n">
        <v>48.4872433381897</v>
      </c>
      <c r="H94" s="69" t="n">
        <v>3658.08013222791</v>
      </c>
      <c r="I94" s="69" t="n">
        <v>3658.08013222791</v>
      </c>
      <c r="J94" s="70" t="s">
        <v>402</v>
      </c>
      <c r="K94" s="68" t="s">
        <v>403</v>
      </c>
      <c r="L94" s="71" t="s">
        <v>404</v>
      </c>
    </row>
    <row r="95" customFormat="false" ht="48.75" hidden="false" customHeight="true" outlineLevel="0" collapsed="false">
      <c r="A95" s="66" t="n">
        <v>87</v>
      </c>
      <c r="B95" s="67" t="s">
        <v>400</v>
      </c>
      <c r="C95" s="68" t="s">
        <v>490</v>
      </c>
      <c r="D95" s="69" t="n">
        <v>33.2861170616684</v>
      </c>
      <c r="E95" s="69" t="n">
        <v>33.2861170616684</v>
      </c>
      <c r="F95" s="69" t="n">
        <v>1.69827700243966</v>
      </c>
      <c r="G95" s="69" t="n">
        <v>1.69827700243966</v>
      </c>
      <c r="H95" s="69" t="n">
        <v>601.397533684326</v>
      </c>
      <c r="I95" s="69" t="n">
        <v>601.397533684326</v>
      </c>
      <c r="J95" s="70" t="s">
        <v>402</v>
      </c>
      <c r="K95" s="68" t="s">
        <v>403</v>
      </c>
      <c r="L95" s="71" t="s">
        <v>404</v>
      </c>
    </row>
    <row r="96" customFormat="false" ht="48.75" hidden="false" customHeight="true" outlineLevel="0" collapsed="false">
      <c r="A96" s="66" t="n">
        <v>88</v>
      </c>
      <c r="B96" s="67" t="s">
        <v>400</v>
      </c>
      <c r="C96" s="68" t="s">
        <v>491</v>
      </c>
      <c r="D96" s="69" t="n">
        <v>128.148270418136</v>
      </c>
      <c r="E96" s="69" t="n">
        <v>128.148270418136</v>
      </c>
      <c r="F96" s="69" t="n">
        <v>6.72128977513045</v>
      </c>
      <c r="G96" s="69" t="n">
        <v>6.72128977513045</v>
      </c>
      <c r="H96" s="69" t="n">
        <v>19810.1764209516</v>
      </c>
      <c r="I96" s="69" t="n">
        <v>19810.1764209516</v>
      </c>
      <c r="J96" s="70" t="s">
        <v>402</v>
      </c>
      <c r="K96" s="68" t="s">
        <v>403</v>
      </c>
      <c r="L96" s="71" t="s">
        <v>404</v>
      </c>
    </row>
    <row r="97" customFormat="false" ht="30.75" hidden="false" customHeight="true" outlineLevel="0" collapsed="false">
      <c r="A97" s="66" t="n">
        <v>89</v>
      </c>
      <c r="B97" s="67" t="s">
        <v>492</v>
      </c>
      <c r="C97" s="68" t="s">
        <v>493</v>
      </c>
      <c r="D97" s="69"/>
      <c r="E97" s="69"/>
      <c r="F97" s="69"/>
      <c r="G97" s="69"/>
      <c r="H97" s="69"/>
      <c r="I97" s="69"/>
      <c r="J97" s="68" t="s">
        <v>494</v>
      </c>
      <c r="K97" s="68" t="s">
        <v>495</v>
      </c>
      <c r="L97" s="71" t="s">
        <v>404</v>
      </c>
    </row>
    <row r="98" customFormat="false" ht="30.75" hidden="false" customHeight="true" outlineLevel="0" collapsed="false">
      <c r="A98" s="72" t="n">
        <v>90</v>
      </c>
      <c r="B98" s="73" t="s">
        <v>492</v>
      </c>
      <c r="C98" s="68" t="s">
        <v>496</v>
      </c>
      <c r="D98" s="69"/>
      <c r="E98" s="69"/>
      <c r="F98" s="69"/>
      <c r="G98" s="69"/>
      <c r="H98" s="69"/>
      <c r="I98" s="69"/>
      <c r="J98" s="68" t="s">
        <v>494</v>
      </c>
      <c r="K98" s="68" t="s">
        <v>495</v>
      </c>
      <c r="L98" s="71" t="s">
        <v>404</v>
      </c>
    </row>
    <row r="99" customFormat="false" ht="30.75" hidden="false" customHeight="true" outlineLevel="0" collapsed="false">
      <c r="A99" s="66" t="n">
        <v>91</v>
      </c>
      <c r="B99" s="67" t="s">
        <v>492</v>
      </c>
      <c r="C99" s="68" t="s">
        <v>497</v>
      </c>
      <c r="D99" s="69"/>
      <c r="E99" s="69"/>
      <c r="F99" s="69"/>
      <c r="G99" s="69"/>
      <c r="H99" s="69"/>
      <c r="I99" s="69"/>
      <c r="J99" s="68" t="s">
        <v>494</v>
      </c>
      <c r="K99" s="68" t="s">
        <v>495</v>
      </c>
      <c r="L99" s="71" t="s">
        <v>404</v>
      </c>
    </row>
    <row r="100" customFormat="false" ht="30.75" hidden="false" customHeight="true" outlineLevel="0" collapsed="false">
      <c r="A100" s="72" t="n">
        <v>92</v>
      </c>
      <c r="B100" s="73" t="s">
        <v>492</v>
      </c>
      <c r="C100" s="68" t="s">
        <v>498</v>
      </c>
      <c r="D100" s="69"/>
      <c r="E100" s="69"/>
      <c r="F100" s="69"/>
      <c r="G100" s="69"/>
      <c r="H100" s="69"/>
      <c r="I100" s="69"/>
      <c r="J100" s="68" t="s">
        <v>494</v>
      </c>
      <c r="K100" s="68" t="s">
        <v>495</v>
      </c>
      <c r="L100" s="71" t="s">
        <v>404</v>
      </c>
    </row>
    <row r="101" customFormat="false" ht="30.75" hidden="false" customHeight="true" outlineLevel="0" collapsed="false">
      <c r="A101" s="66" t="n">
        <v>93</v>
      </c>
      <c r="B101" s="67" t="s">
        <v>492</v>
      </c>
      <c r="C101" s="68" t="s">
        <v>499</v>
      </c>
      <c r="D101" s="69"/>
      <c r="E101" s="69"/>
      <c r="F101" s="69"/>
      <c r="G101" s="69"/>
      <c r="H101" s="69"/>
      <c r="I101" s="69"/>
      <c r="J101" s="68" t="s">
        <v>494</v>
      </c>
      <c r="K101" s="68" t="s">
        <v>495</v>
      </c>
      <c r="L101" s="71" t="s">
        <v>404</v>
      </c>
    </row>
    <row r="102" customFormat="false" ht="30.75" hidden="false" customHeight="true" outlineLevel="0" collapsed="false">
      <c r="A102" s="72" t="n">
        <v>94</v>
      </c>
      <c r="B102" s="73" t="s">
        <v>492</v>
      </c>
      <c r="C102" s="68" t="s">
        <v>500</v>
      </c>
      <c r="D102" s="69"/>
      <c r="E102" s="69"/>
      <c r="F102" s="69"/>
      <c r="G102" s="69"/>
      <c r="H102" s="69"/>
      <c r="I102" s="69"/>
      <c r="J102" s="68" t="s">
        <v>494</v>
      </c>
      <c r="K102" s="68" t="s">
        <v>495</v>
      </c>
      <c r="L102" s="71" t="s">
        <v>404</v>
      </c>
    </row>
    <row r="103" customFormat="false" ht="30.75" hidden="false" customHeight="true" outlineLevel="0" collapsed="false">
      <c r="A103" s="66" t="n">
        <v>95</v>
      </c>
      <c r="B103" s="67" t="s">
        <v>492</v>
      </c>
      <c r="C103" s="68" t="s">
        <v>501</v>
      </c>
      <c r="D103" s="69"/>
      <c r="E103" s="69"/>
      <c r="F103" s="69"/>
      <c r="G103" s="69"/>
      <c r="H103" s="69"/>
      <c r="I103" s="69"/>
      <c r="J103" s="68" t="s">
        <v>494</v>
      </c>
      <c r="K103" s="68" t="s">
        <v>495</v>
      </c>
      <c r="L103" s="71" t="s">
        <v>404</v>
      </c>
    </row>
    <row r="104" customFormat="false" ht="30.75" hidden="false" customHeight="true" outlineLevel="0" collapsed="false">
      <c r="A104" s="72" t="n">
        <v>96</v>
      </c>
      <c r="B104" s="73" t="s">
        <v>492</v>
      </c>
      <c r="C104" s="68" t="s">
        <v>502</v>
      </c>
      <c r="D104" s="69"/>
      <c r="E104" s="69"/>
      <c r="F104" s="69"/>
      <c r="G104" s="69"/>
      <c r="H104" s="69"/>
      <c r="I104" s="69"/>
      <c r="J104" s="68" t="s">
        <v>494</v>
      </c>
      <c r="K104" s="68" t="s">
        <v>495</v>
      </c>
      <c r="L104" s="71" t="s">
        <v>404</v>
      </c>
    </row>
    <row r="105" customFormat="false" ht="30.75" hidden="false" customHeight="true" outlineLevel="0" collapsed="false">
      <c r="A105" s="66" t="n">
        <v>97</v>
      </c>
      <c r="B105" s="67" t="s">
        <v>492</v>
      </c>
      <c r="C105" s="68" t="s">
        <v>503</v>
      </c>
      <c r="D105" s="69"/>
      <c r="E105" s="69"/>
      <c r="F105" s="69"/>
      <c r="G105" s="69"/>
      <c r="H105" s="69"/>
      <c r="I105" s="69"/>
      <c r="J105" s="68" t="s">
        <v>494</v>
      </c>
      <c r="K105" s="68" t="s">
        <v>495</v>
      </c>
      <c r="L105" s="71" t="s">
        <v>404</v>
      </c>
    </row>
    <row r="106" customFormat="false" ht="30.75" hidden="false" customHeight="true" outlineLevel="0" collapsed="false">
      <c r="A106" s="72" t="n">
        <v>98</v>
      </c>
      <c r="B106" s="73" t="s">
        <v>492</v>
      </c>
      <c r="C106" s="68" t="s">
        <v>504</v>
      </c>
      <c r="D106" s="69"/>
      <c r="E106" s="69"/>
      <c r="F106" s="69"/>
      <c r="G106" s="69"/>
      <c r="H106" s="69"/>
      <c r="I106" s="69"/>
      <c r="J106" s="68" t="s">
        <v>494</v>
      </c>
      <c r="K106" s="68" t="s">
        <v>495</v>
      </c>
      <c r="L106" s="71" t="s">
        <v>404</v>
      </c>
    </row>
    <row r="107" customFormat="false" ht="30.75" hidden="false" customHeight="true" outlineLevel="0" collapsed="false">
      <c r="A107" s="66" t="n">
        <v>99</v>
      </c>
      <c r="B107" s="67" t="s">
        <v>492</v>
      </c>
      <c r="C107" s="68" t="s">
        <v>505</v>
      </c>
      <c r="D107" s="69"/>
      <c r="E107" s="69"/>
      <c r="F107" s="69"/>
      <c r="G107" s="69"/>
      <c r="H107" s="69"/>
      <c r="I107" s="69"/>
      <c r="J107" s="68" t="s">
        <v>494</v>
      </c>
      <c r="K107" s="68" t="s">
        <v>495</v>
      </c>
      <c r="L107" s="71" t="s">
        <v>404</v>
      </c>
    </row>
    <row r="108" customFormat="false" ht="30.75" hidden="false" customHeight="true" outlineLevel="0" collapsed="false">
      <c r="A108" s="72" t="n">
        <v>100</v>
      </c>
      <c r="B108" s="73" t="s">
        <v>492</v>
      </c>
      <c r="C108" s="68" t="s">
        <v>506</v>
      </c>
      <c r="D108" s="69"/>
      <c r="E108" s="69"/>
      <c r="F108" s="69"/>
      <c r="G108" s="69"/>
      <c r="H108" s="69"/>
      <c r="I108" s="69"/>
      <c r="J108" s="68" t="s">
        <v>494</v>
      </c>
      <c r="K108" s="68" t="s">
        <v>495</v>
      </c>
      <c r="L108" s="71" t="s">
        <v>404</v>
      </c>
    </row>
    <row r="109" customFormat="false" ht="30.75" hidden="false" customHeight="true" outlineLevel="0" collapsed="false">
      <c r="A109" s="66" t="n">
        <v>101</v>
      </c>
      <c r="B109" s="67" t="s">
        <v>492</v>
      </c>
      <c r="C109" s="68" t="s">
        <v>507</v>
      </c>
      <c r="D109" s="69"/>
      <c r="E109" s="69"/>
      <c r="F109" s="69"/>
      <c r="G109" s="69"/>
      <c r="H109" s="69"/>
      <c r="I109" s="69"/>
      <c r="J109" s="68" t="s">
        <v>494</v>
      </c>
      <c r="K109" s="68" t="s">
        <v>495</v>
      </c>
      <c r="L109" s="71" t="s">
        <v>404</v>
      </c>
    </row>
    <row r="110" customFormat="false" ht="30.75" hidden="false" customHeight="true" outlineLevel="0" collapsed="false">
      <c r="A110" s="72" t="n">
        <v>102</v>
      </c>
      <c r="B110" s="73" t="s">
        <v>492</v>
      </c>
      <c r="C110" s="70" t="s">
        <v>508</v>
      </c>
      <c r="D110" s="69"/>
      <c r="E110" s="69"/>
      <c r="F110" s="69"/>
      <c r="G110" s="69"/>
      <c r="H110" s="69"/>
      <c r="I110" s="69"/>
      <c r="J110" s="68" t="s">
        <v>494</v>
      </c>
      <c r="K110" s="68" t="s">
        <v>495</v>
      </c>
      <c r="L110" s="71" t="s">
        <v>404</v>
      </c>
    </row>
    <row r="111" customFormat="false" ht="30.75" hidden="false" customHeight="true" outlineLevel="0" collapsed="false">
      <c r="A111" s="66" t="n">
        <v>103</v>
      </c>
      <c r="B111" s="67" t="s">
        <v>492</v>
      </c>
      <c r="C111" s="70" t="s">
        <v>509</v>
      </c>
      <c r="D111" s="69"/>
      <c r="E111" s="69"/>
      <c r="F111" s="69"/>
      <c r="G111" s="69"/>
      <c r="H111" s="69"/>
      <c r="I111" s="69"/>
      <c r="J111" s="68" t="s">
        <v>494</v>
      </c>
      <c r="K111" s="68" t="s">
        <v>495</v>
      </c>
      <c r="L111" s="71" t="s">
        <v>404</v>
      </c>
    </row>
    <row r="112" customFormat="false" ht="30.75" hidden="false" customHeight="true" outlineLevel="0" collapsed="false">
      <c r="A112" s="72" t="n">
        <v>104</v>
      </c>
      <c r="B112" s="73" t="s">
        <v>492</v>
      </c>
      <c r="C112" s="68" t="s">
        <v>510</v>
      </c>
      <c r="D112" s="69"/>
      <c r="E112" s="69"/>
      <c r="F112" s="69"/>
      <c r="G112" s="69"/>
      <c r="H112" s="69"/>
      <c r="I112" s="69"/>
      <c r="J112" s="68" t="s">
        <v>494</v>
      </c>
      <c r="K112" s="68" t="s">
        <v>495</v>
      </c>
      <c r="L112" s="71" t="s">
        <v>404</v>
      </c>
    </row>
    <row r="113" customFormat="false" ht="30.75" hidden="false" customHeight="true" outlineLevel="0" collapsed="false">
      <c r="A113" s="66" t="n">
        <v>105</v>
      </c>
      <c r="B113" s="67" t="s">
        <v>492</v>
      </c>
      <c r="C113" s="68" t="s">
        <v>511</v>
      </c>
      <c r="D113" s="69"/>
      <c r="E113" s="69"/>
      <c r="F113" s="69"/>
      <c r="G113" s="69"/>
      <c r="H113" s="69"/>
      <c r="I113" s="69"/>
      <c r="J113" s="68" t="s">
        <v>494</v>
      </c>
      <c r="K113" s="68" t="s">
        <v>495</v>
      </c>
      <c r="L113" s="71" t="s">
        <v>404</v>
      </c>
    </row>
    <row r="114" customFormat="false" ht="30.75" hidden="false" customHeight="true" outlineLevel="0" collapsed="false">
      <c r="A114" s="72" t="n">
        <v>106</v>
      </c>
      <c r="B114" s="73" t="s">
        <v>492</v>
      </c>
      <c r="C114" s="68" t="s">
        <v>512</v>
      </c>
      <c r="D114" s="69"/>
      <c r="E114" s="69"/>
      <c r="F114" s="69"/>
      <c r="G114" s="69"/>
      <c r="H114" s="69"/>
      <c r="I114" s="69"/>
      <c r="J114" s="68" t="s">
        <v>494</v>
      </c>
      <c r="K114" s="68" t="s">
        <v>495</v>
      </c>
      <c r="L114" s="71" t="s">
        <v>404</v>
      </c>
    </row>
    <row r="115" customFormat="false" ht="30.75" hidden="false" customHeight="true" outlineLevel="0" collapsed="false">
      <c r="A115" s="66" t="n">
        <v>107</v>
      </c>
      <c r="B115" s="67" t="s">
        <v>492</v>
      </c>
      <c r="C115" s="68" t="s">
        <v>513</v>
      </c>
      <c r="D115" s="69"/>
      <c r="E115" s="69"/>
      <c r="F115" s="69"/>
      <c r="G115" s="69"/>
      <c r="H115" s="69"/>
      <c r="I115" s="69"/>
      <c r="J115" s="68" t="s">
        <v>494</v>
      </c>
      <c r="K115" s="68" t="s">
        <v>495</v>
      </c>
      <c r="L115" s="71" t="s">
        <v>404</v>
      </c>
    </row>
    <row r="116" customFormat="false" ht="30.75" hidden="false" customHeight="true" outlineLevel="0" collapsed="false">
      <c r="A116" s="72" t="n">
        <v>108</v>
      </c>
      <c r="B116" s="73" t="s">
        <v>492</v>
      </c>
      <c r="C116" s="68" t="s">
        <v>514</v>
      </c>
      <c r="D116" s="69"/>
      <c r="E116" s="69"/>
      <c r="F116" s="69"/>
      <c r="G116" s="69"/>
      <c r="H116" s="69"/>
      <c r="I116" s="69"/>
      <c r="J116" s="68" t="s">
        <v>494</v>
      </c>
      <c r="K116" s="68" t="s">
        <v>495</v>
      </c>
      <c r="L116" s="71" t="s">
        <v>404</v>
      </c>
    </row>
    <row r="117" customFormat="false" ht="30.75" hidden="false" customHeight="true" outlineLevel="0" collapsed="false">
      <c r="A117" s="66" t="n">
        <v>109</v>
      </c>
      <c r="B117" s="67" t="s">
        <v>492</v>
      </c>
      <c r="C117" s="68" t="s">
        <v>515</v>
      </c>
      <c r="D117" s="69"/>
      <c r="E117" s="69"/>
      <c r="F117" s="69"/>
      <c r="G117" s="69"/>
      <c r="H117" s="69"/>
      <c r="I117" s="69"/>
      <c r="J117" s="68" t="s">
        <v>494</v>
      </c>
      <c r="K117" s="68" t="s">
        <v>495</v>
      </c>
      <c r="L117" s="71" t="s">
        <v>404</v>
      </c>
    </row>
    <row r="118" customFormat="false" ht="30.75" hidden="false" customHeight="true" outlineLevel="0" collapsed="false">
      <c r="A118" s="72" t="n">
        <v>110</v>
      </c>
      <c r="B118" s="73" t="s">
        <v>492</v>
      </c>
      <c r="C118" s="68" t="s">
        <v>516</v>
      </c>
      <c r="D118" s="69"/>
      <c r="E118" s="69"/>
      <c r="F118" s="69"/>
      <c r="G118" s="69"/>
      <c r="H118" s="69"/>
      <c r="I118" s="69"/>
      <c r="J118" s="68" t="s">
        <v>494</v>
      </c>
      <c r="K118" s="68" t="s">
        <v>495</v>
      </c>
      <c r="L118" s="71" t="s">
        <v>404</v>
      </c>
    </row>
    <row r="119" customFormat="false" ht="30.75" hidden="false" customHeight="true" outlineLevel="0" collapsed="false">
      <c r="A119" s="66" t="n">
        <v>111</v>
      </c>
      <c r="B119" s="67" t="s">
        <v>492</v>
      </c>
      <c r="C119" s="68" t="s">
        <v>517</v>
      </c>
      <c r="D119" s="69"/>
      <c r="E119" s="69"/>
      <c r="F119" s="69"/>
      <c r="G119" s="69"/>
      <c r="H119" s="69"/>
      <c r="I119" s="69"/>
      <c r="J119" s="68" t="s">
        <v>494</v>
      </c>
      <c r="K119" s="68" t="s">
        <v>495</v>
      </c>
      <c r="L119" s="71" t="s">
        <v>404</v>
      </c>
    </row>
    <row r="120" customFormat="false" ht="30.75" hidden="false" customHeight="true" outlineLevel="0" collapsed="false">
      <c r="A120" s="72" t="n">
        <v>112</v>
      </c>
      <c r="B120" s="73" t="s">
        <v>492</v>
      </c>
      <c r="C120" s="68" t="s">
        <v>518</v>
      </c>
      <c r="D120" s="69"/>
      <c r="E120" s="69"/>
      <c r="F120" s="69"/>
      <c r="G120" s="69"/>
      <c r="H120" s="69"/>
      <c r="I120" s="69"/>
      <c r="J120" s="68" t="s">
        <v>494</v>
      </c>
      <c r="K120" s="68" t="s">
        <v>495</v>
      </c>
      <c r="L120" s="71" t="s">
        <v>404</v>
      </c>
    </row>
    <row r="121" customFormat="false" ht="30.75" hidden="false" customHeight="true" outlineLevel="0" collapsed="false">
      <c r="A121" s="66" t="n">
        <v>113</v>
      </c>
      <c r="B121" s="67" t="s">
        <v>492</v>
      </c>
      <c r="C121" s="68" t="s">
        <v>519</v>
      </c>
      <c r="D121" s="69"/>
      <c r="E121" s="69"/>
      <c r="F121" s="69"/>
      <c r="G121" s="69"/>
      <c r="H121" s="69"/>
      <c r="I121" s="69"/>
      <c r="J121" s="68" t="s">
        <v>494</v>
      </c>
      <c r="K121" s="68" t="s">
        <v>495</v>
      </c>
      <c r="L121" s="71" t="s">
        <v>404</v>
      </c>
    </row>
    <row r="122" customFormat="false" ht="30.75" hidden="false" customHeight="true" outlineLevel="0" collapsed="false">
      <c r="A122" s="72" t="n">
        <v>114</v>
      </c>
      <c r="B122" s="73" t="s">
        <v>492</v>
      </c>
      <c r="C122" s="68" t="s">
        <v>520</v>
      </c>
      <c r="D122" s="69"/>
      <c r="E122" s="69"/>
      <c r="F122" s="69"/>
      <c r="G122" s="69"/>
      <c r="H122" s="69"/>
      <c r="I122" s="69"/>
      <c r="J122" s="68" t="s">
        <v>494</v>
      </c>
      <c r="K122" s="68" t="s">
        <v>495</v>
      </c>
      <c r="L122" s="71" t="s">
        <v>404</v>
      </c>
    </row>
    <row r="123" customFormat="false" ht="30.75" hidden="false" customHeight="true" outlineLevel="0" collapsed="false">
      <c r="A123" s="66" t="n">
        <v>115</v>
      </c>
      <c r="B123" s="67" t="s">
        <v>492</v>
      </c>
      <c r="C123" s="68" t="s">
        <v>521</v>
      </c>
      <c r="D123" s="69"/>
      <c r="E123" s="69"/>
      <c r="F123" s="69"/>
      <c r="G123" s="69"/>
      <c r="H123" s="69"/>
      <c r="I123" s="69"/>
      <c r="J123" s="68" t="s">
        <v>494</v>
      </c>
      <c r="K123" s="68" t="s">
        <v>495</v>
      </c>
      <c r="L123" s="71" t="s">
        <v>404</v>
      </c>
    </row>
    <row r="124" customFormat="false" ht="30.75" hidden="false" customHeight="true" outlineLevel="0" collapsed="false">
      <c r="A124" s="72" t="n">
        <v>116</v>
      </c>
      <c r="B124" s="73" t="s">
        <v>492</v>
      </c>
      <c r="C124" s="68" t="s">
        <v>522</v>
      </c>
      <c r="D124" s="69"/>
      <c r="E124" s="69"/>
      <c r="F124" s="69"/>
      <c r="G124" s="69"/>
      <c r="H124" s="69"/>
      <c r="I124" s="69"/>
      <c r="J124" s="68" t="s">
        <v>494</v>
      </c>
      <c r="K124" s="68" t="s">
        <v>495</v>
      </c>
      <c r="L124" s="71" t="s">
        <v>404</v>
      </c>
    </row>
    <row r="125" customFormat="false" ht="30.75" hidden="false" customHeight="true" outlineLevel="0" collapsed="false">
      <c r="A125" s="66" t="n">
        <v>117</v>
      </c>
      <c r="B125" s="67" t="s">
        <v>492</v>
      </c>
      <c r="C125" s="68" t="s">
        <v>523</v>
      </c>
      <c r="D125" s="69"/>
      <c r="E125" s="69"/>
      <c r="F125" s="69"/>
      <c r="G125" s="69"/>
      <c r="H125" s="69"/>
      <c r="I125" s="69"/>
      <c r="J125" s="68" t="s">
        <v>494</v>
      </c>
      <c r="K125" s="68" t="s">
        <v>495</v>
      </c>
      <c r="L125" s="71" t="s">
        <v>404</v>
      </c>
    </row>
    <row r="126" customFormat="false" ht="30.75" hidden="false" customHeight="true" outlineLevel="0" collapsed="false">
      <c r="A126" s="72" t="n">
        <v>118</v>
      </c>
      <c r="B126" s="73" t="s">
        <v>492</v>
      </c>
      <c r="C126" s="68" t="s">
        <v>524</v>
      </c>
      <c r="D126" s="69"/>
      <c r="E126" s="69"/>
      <c r="F126" s="69"/>
      <c r="G126" s="69"/>
      <c r="H126" s="69"/>
      <c r="I126" s="69"/>
      <c r="J126" s="68" t="s">
        <v>494</v>
      </c>
      <c r="K126" s="68" t="s">
        <v>495</v>
      </c>
      <c r="L126" s="71" t="s">
        <v>404</v>
      </c>
    </row>
    <row r="127" customFormat="false" ht="30.75" hidden="false" customHeight="true" outlineLevel="0" collapsed="false">
      <c r="A127" s="66" t="n">
        <v>119</v>
      </c>
      <c r="B127" s="67" t="s">
        <v>492</v>
      </c>
      <c r="C127" s="68" t="s">
        <v>525</v>
      </c>
      <c r="D127" s="69"/>
      <c r="E127" s="69"/>
      <c r="F127" s="69"/>
      <c r="G127" s="69"/>
      <c r="H127" s="69"/>
      <c r="I127" s="69"/>
      <c r="J127" s="68" t="s">
        <v>494</v>
      </c>
      <c r="K127" s="68" t="s">
        <v>495</v>
      </c>
      <c r="L127" s="71" t="s">
        <v>404</v>
      </c>
    </row>
    <row r="128" customFormat="false" ht="30.75" hidden="false" customHeight="true" outlineLevel="0" collapsed="false">
      <c r="A128" s="72" t="n">
        <v>120</v>
      </c>
      <c r="B128" s="73" t="s">
        <v>492</v>
      </c>
      <c r="C128" s="68" t="s">
        <v>526</v>
      </c>
      <c r="D128" s="69"/>
      <c r="E128" s="69"/>
      <c r="F128" s="69"/>
      <c r="G128" s="69"/>
      <c r="H128" s="69"/>
      <c r="I128" s="69"/>
      <c r="J128" s="68" t="s">
        <v>494</v>
      </c>
      <c r="K128" s="68" t="s">
        <v>495</v>
      </c>
      <c r="L128" s="71" t="s">
        <v>404</v>
      </c>
    </row>
    <row r="129" customFormat="false" ht="30.75" hidden="false" customHeight="true" outlineLevel="0" collapsed="false">
      <c r="A129" s="66" t="n">
        <v>121</v>
      </c>
      <c r="B129" s="67" t="s">
        <v>492</v>
      </c>
      <c r="C129" s="68" t="s">
        <v>527</v>
      </c>
      <c r="D129" s="69"/>
      <c r="E129" s="69"/>
      <c r="F129" s="69"/>
      <c r="G129" s="69"/>
      <c r="H129" s="69"/>
      <c r="I129" s="69"/>
      <c r="J129" s="68" t="s">
        <v>494</v>
      </c>
      <c r="K129" s="68" t="s">
        <v>495</v>
      </c>
      <c r="L129" s="71" t="s">
        <v>404</v>
      </c>
    </row>
    <row r="130" customFormat="false" ht="30.75" hidden="false" customHeight="true" outlineLevel="0" collapsed="false">
      <c r="A130" s="72" t="n">
        <v>122</v>
      </c>
      <c r="B130" s="73" t="s">
        <v>492</v>
      </c>
      <c r="C130" s="68" t="s">
        <v>528</v>
      </c>
      <c r="D130" s="69"/>
      <c r="E130" s="69"/>
      <c r="F130" s="69"/>
      <c r="G130" s="69"/>
      <c r="H130" s="69"/>
      <c r="I130" s="69"/>
      <c r="J130" s="68" t="s">
        <v>494</v>
      </c>
      <c r="K130" s="68" t="s">
        <v>495</v>
      </c>
      <c r="L130" s="71" t="s">
        <v>404</v>
      </c>
    </row>
    <row r="131" customFormat="false" ht="30.75" hidden="false" customHeight="true" outlineLevel="0" collapsed="false">
      <c r="A131" s="66" t="n">
        <v>123</v>
      </c>
      <c r="B131" s="67" t="s">
        <v>492</v>
      </c>
      <c r="C131" s="68" t="s">
        <v>529</v>
      </c>
      <c r="D131" s="69"/>
      <c r="E131" s="69"/>
      <c r="F131" s="69"/>
      <c r="G131" s="69"/>
      <c r="H131" s="69"/>
      <c r="I131" s="69"/>
      <c r="J131" s="68" t="s">
        <v>494</v>
      </c>
      <c r="K131" s="68" t="s">
        <v>495</v>
      </c>
      <c r="L131" s="71" t="s">
        <v>404</v>
      </c>
    </row>
    <row r="132" customFormat="false" ht="30.75" hidden="false" customHeight="true" outlineLevel="0" collapsed="false">
      <c r="A132" s="72" t="n">
        <v>124</v>
      </c>
      <c r="B132" s="73" t="s">
        <v>492</v>
      </c>
      <c r="C132" s="68" t="s">
        <v>530</v>
      </c>
      <c r="D132" s="69"/>
      <c r="E132" s="69"/>
      <c r="F132" s="69"/>
      <c r="G132" s="69"/>
      <c r="H132" s="69"/>
      <c r="I132" s="69"/>
      <c r="J132" s="68" t="s">
        <v>494</v>
      </c>
      <c r="K132" s="68" t="s">
        <v>495</v>
      </c>
      <c r="L132" s="71" t="s">
        <v>404</v>
      </c>
    </row>
    <row r="133" customFormat="false" ht="30.75" hidden="false" customHeight="true" outlineLevel="0" collapsed="false">
      <c r="A133" s="66" t="n">
        <v>125</v>
      </c>
      <c r="B133" s="67" t="s">
        <v>492</v>
      </c>
      <c r="C133" s="68" t="s">
        <v>531</v>
      </c>
      <c r="D133" s="69"/>
      <c r="E133" s="69"/>
      <c r="F133" s="69"/>
      <c r="G133" s="69"/>
      <c r="H133" s="69"/>
      <c r="I133" s="69"/>
      <c r="J133" s="68" t="s">
        <v>494</v>
      </c>
      <c r="K133" s="68" t="s">
        <v>495</v>
      </c>
      <c r="L133" s="71" t="s">
        <v>404</v>
      </c>
    </row>
    <row r="134" customFormat="false" ht="30.75" hidden="false" customHeight="true" outlineLevel="0" collapsed="false">
      <c r="A134" s="72" t="n">
        <v>126</v>
      </c>
      <c r="B134" s="73" t="s">
        <v>492</v>
      </c>
      <c r="C134" s="68" t="s">
        <v>532</v>
      </c>
      <c r="D134" s="69"/>
      <c r="E134" s="69"/>
      <c r="F134" s="69"/>
      <c r="G134" s="69"/>
      <c r="H134" s="69"/>
      <c r="I134" s="69"/>
      <c r="J134" s="68" t="s">
        <v>494</v>
      </c>
      <c r="K134" s="68" t="s">
        <v>495</v>
      </c>
      <c r="L134" s="71" t="s">
        <v>404</v>
      </c>
    </row>
    <row r="135" customFormat="false" ht="30.75" hidden="false" customHeight="true" outlineLevel="0" collapsed="false">
      <c r="A135" s="66" t="n">
        <v>127</v>
      </c>
      <c r="B135" s="67" t="s">
        <v>492</v>
      </c>
      <c r="C135" s="68" t="s">
        <v>533</v>
      </c>
      <c r="D135" s="69"/>
      <c r="E135" s="69"/>
      <c r="F135" s="69"/>
      <c r="G135" s="69"/>
      <c r="H135" s="69"/>
      <c r="I135" s="69"/>
      <c r="J135" s="68" t="s">
        <v>494</v>
      </c>
      <c r="K135" s="68" t="s">
        <v>495</v>
      </c>
      <c r="L135" s="71" t="s">
        <v>404</v>
      </c>
    </row>
    <row r="136" customFormat="false" ht="30.75" hidden="false" customHeight="true" outlineLevel="0" collapsed="false">
      <c r="A136" s="72" t="n">
        <v>128</v>
      </c>
      <c r="B136" s="73" t="s">
        <v>492</v>
      </c>
      <c r="C136" s="68" t="s">
        <v>534</v>
      </c>
      <c r="D136" s="69"/>
      <c r="E136" s="69"/>
      <c r="F136" s="69"/>
      <c r="G136" s="69"/>
      <c r="H136" s="69"/>
      <c r="I136" s="69"/>
      <c r="J136" s="68" t="s">
        <v>494</v>
      </c>
      <c r="K136" s="68" t="s">
        <v>495</v>
      </c>
      <c r="L136" s="71" t="s">
        <v>404</v>
      </c>
    </row>
    <row r="137" customFormat="false" ht="30.75" hidden="false" customHeight="true" outlineLevel="0" collapsed="false">
      <c r="A137" s="66" t="n">
        <v>129</v>
      </c>
      <c r="B137" s="67" t="s">
        <v>492</v>
      </c>
      <c r="C137" s="68" t="s">
        <v>535</v>
      </c>
      <c r="D137" s="69"/>
      <c r="E137" s="69"/>
      <c r="F137" s="69"/>
      <c r="G137" s="69"/>
      <c r="H137" s="69"/>
      <c r="I137" s="69"/>
      <c r="J137" s="68" t="s">
        <v>494</v>
      </c>
      <c r="K137" s="68" t="s">
        <v>495</v>
      </c>
      <c r="L137" s="71" t="s">
        <v>404</v>
      </c>
    </row>
    <row r="138" customFormat="false" ht="30.75" hidden="false" customHeight="true" outlineLevel="0" collapsed="false">
      <c r="A138" s="72" t="n">
        <v>130</v>
      </c>
      <c r="B138" s="73" t="s">
        <v>492</v>
      </c>
      <c r="C138" s="68" t="s">
        <v>536</v>
      </c>
      <c r="D138" s="69"/>
      <c r="E138" s="69"/>
      <c r="F138" s="69"/>
      <c r="G138" s="69"/>
      <c r="H138" s="69"/>
      <c r="I138" s="69"/>
      <c r="J138" s="68" t="s">
        <v>494</v>
      </c>
      <c r="K138" s="68" t="s">
        <v>495</v>
      </c>
      <c r="L138" s="71" t="s">
        <v>404</v>
      </c>
    </row>
    <row r="139" customFormat="false" ht="30.75" hidden="false" customHeight="true" outlineLevel="0" collapsed="false">
      <c r="A139" s="66" t="n">
        <v>131</v>
      </c>
      <c r="B139" s="67" t="s">
        <v>492</v>
      </c>
      <c r="C139" s="68" t="s">
        <v>537</v>
      </c>
      <c r="D139" s="69"/>
      <c r="E139" s="69"/>
      <c r="F139" s="69"/>
      <c r="G139" s="69"/>
      <c r="H139" s="69"/>
      <c r="I139" s="69"/>
      <c r="J139" s="68" t="s">
        <v>494</v>
      </c>
      <c r="K139" s="68" t="s">
        <v>495</v>
      </c>
      <c r="L139" s="71" t="s">
        <v>404</v>
      </c>
    </row>
    <row r="140" customFormat="false" ht="30.75" hidden="false" customHeight="true" outlineLevel="0" collapsed="false">
      <c r="A140" s="72" t="n">
        <v>132</v>
      </c>
      <c r="B140" s="73" t="s">
        <v>492</v>
      </c>
      <c r="C140" s="68" t="s">
        <v>538</v>
      </c>
      <c r="D140" s="69"/>
      <c r="E140" s="69"/>
      <c r="F140" s="69"/>
      <c r="G140" s="69"/>
      <c r="H140" s="69"/>
      <c r="I140" s="69"/>
      <c r="J140" s="68" t="s">
        <v>494</v>
      </c>
      <c r="K140" s="68" t="s">
        <v>495</v>
      </c>
      <c r="L140" s="71" t="s">
        <v>404</v>
      </c>
    </row>
    <row r="141" customFormat="false" ht="30.75" hidden="false" customHeight="true" outlineLevel="0" collapsed="false">
      <c r="A141" s="66" t="n">
        <v>133</v>
      </c>
      <c r="B141" s="67" t="s">
        <v>492</v>
      </c>
      <c r="C141" s="68" t="s">
        <v>539</v>
      </c>
      <c r="D141" s="69"/>
      <c r="E141" s="69"/>
      <c r="F141" s="69"/>
      <c r="G141" s="69"/>
      <c r="H141" s="69"/>
      <c r="I141" s="69"/>
      <c r="J141" s="68" t="s">
        <v>494</v>
      </c>
      <c r="K141" s="68" t="s">
        <v>495</v>
      </c>
      <c r="L141" s="71" t="s">
        <v>404</v>
      </c>
    </row>
    <row r="142" customFormat="false" ht="30.75" hidden="false" customHeight="true" outlineLevel="0" collapsed="false">
      <c r="A142" s="72" t="n">
        <v>134</v>
      </c>
      <c r="B142" s="73" t="s">
        <v>492</v>
      </c>
      <c r="C142" s="68" t="s">
        <v>540</v>
      </c>
      <c r="D142" s="69"/>
      <c r="E142" s="69"/>
      <c r="F142" s="69"/>
      <c r="G142" s="69"/>
      <c r="H142" s="69"/>
      <c r="I142" s="69"/>
      <c r="J142" s="68" t="s">
        <v>494</v>
      </c>
      <c r="K142" s="68" t="s">
        <v>495</v>
      </c>
      <c r="L142" s="71" t="s">
        <v>404</v>
      </c>
    </row>
    <row r="145" customFormat="false" ht="28.5" hidden="false" customHeight="true" outlineLevel="0" collapsed="false">
      <c r="A145" s="74" t="s">
        <v>541</v>
      </c>
      <c r="B145" s="74"/>
      <c r="C145" s="74"/>
      <c r="D145" s="74"/>
      <c r="E145" s="74"/>
      <c r="F145" s="74"/>
      <c r="G145" s="74"/>
      <c r="H145" s="74"/>
      <c r="I145" s="74"/>
      <c r="J145" s="74"/>
      <c r="K145" s="74"/>
      <c r="L145" s="74"/>
    </row>
    <row r="146" customFormat="false" ht="28.5" hidden="false" customHeight="true" outlineLevel="0" collapsed="false">
      <c r="A146" s="74"/>
      <c r="B146" s="74"/>
      <c r="C146" s="74"/>
      <c r="D146" s="74"/>
      <c r="E146" s="74"/>
      <c r="F146" s="74"/>
      <c r="G146" s="74"/>
      <c r="H146" s="74"/>
      <c r="I146" s="74"/>
      <c r="J146" s="74"/>
      <c r="K146" s="74"/>
      <c r="L146" s="74"/>
    </row>
    <row r="148" customFormat="false" ht="28.5" hidden="false" customHeight="true" outlineLevel="0" collapsed="false">
      <c r="A148" s="10" t="s">
        <v>542</v>
      </c>
      <c r="B148" s="10"/>
      <c r="C148" s="10"/>
      <c r="D148" s="10"/>
      <c r="E148" s="10"/>
      <c r="F148" s="10"/>
      <c r="G148" s="10"/>
      <c r="H148" s="10"/>
      <c r="I148" s="10"/>
      <c r="J148" s="10"/>
      <c r="K148" s="10"/>
      <c r="L148" s="10"/>
    </row>
    <row r="149" customFormat="false" ht="28.5" hidden="false" customHeight="true" outlineLevel="0" collapsed="false">
      <c r="A149" s="10"/>
      <c r="B149" s="10"/>
      <c r="C149" s="10"/>
      <c r="D149" s="10"/>
      <c r="E149" s="10"/>
      <c r="F149" s="10"/>
      <c r="G149" s="10"/>
      <c r="H149" s="10"/>
      <c r="I149" s="10"/>
      <c r="J149" s="10"/>
      <c r="K149" s="10"/>
      <c r="L149" s="10"/>
    </row>
    <row r="150" customFormat="false" ht="15" hidden="false" customHeight="true" outlineLevel="0" collapsed="false">
      <c r="A150" s="75" t="s">
        <v>543</v>
      </c>
    </row>
    <row r="151" customFormat="false" ht="15" hidden="false" customHeight="true" outlineLevel="0" collapsed="false">
      <c r="A151" s="75" t="s">
        <v>544</v>
      </c>
    </row>
    <row r="152" customFormat="false" ht="15" hidden="false" customHeight="true" outlineLevel="0" collapsed="false">
      <c r="A152" s="75" t="s">
        <v>545</v>
      </c>
    </row>
  </sheetData>
  <mergeCells count="4">
    <mergeCell ref="A1:L2"/>
    <mergeCell ref="A3:L4"/>
    <mergeCell ref="A145:L146"/>
    <mergeCell ref="A148:L149"/>
  </mergeCells>
  <conditionalFormatting sqref="L9:L142">
    <cfRule type="expression" priority="2" aboveAverage="0" equalAverage="0" bottom="0" percent="0" rank="0" text="" dxfId="0">
      <formula>L9="FAIL"</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2026-11-03T11:57:38Z</dcterms:created>
  <dc:creator>openpyxl</dc:creator>
  <dc:description/>
  <dc:language>en-US</dc:language>
  <cp:lastModifiedBy/>
  <dcterms:modified xsi:type="dcterms:W3CDTF">2026-11-04T02:10:04Z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